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AFC7A13E-B6C2-4289-AAAA-929428D9ACE6}" xr6:coauthVersionLast="47" xr6:coauthVersionMax="47" xr10:uidLastSave="{00000000-0000-0000-0000-000000000000}"/>
  <workbookProtection workbookAlgorithmName="SHA-512" workbookHashValue="TJEdaUEeA1o3BA9D4ceif4LrXy5wPdmjH1rm2cMbKUdbJHk+RDasrOoq6l/RTMZZceL2l3Oktxmev7C4KFj5iA==" workbookSaltValue="rwTh63yrrh359VncAdJRHQ==" workbookSpinCount="100000" lockStructure="1"/>
  <bookViews>
    <workbookView xWindow="-14685" yWindow="-16320" windowWidth="29040" windowHeight="15720" firstSheet="1" activeTab="1" xr2:uid="{994EC860-6224-46C4-B304-9868EEFCD4CE}"/>
  </bookViews>
  <sheets>
    <sheet name="Tables" sheetId="2" state="veryHidden" r:id="rId1"/>
    <sheet name="License" sheetId="4" r:id="rId2"/>
    <sheet name="General Instructions" sheetId="7" r:id="rId3"/>
    <sheet name="Form 2H - Design" sheetId="8" r:id="rId4"/>
    <sheet name="Form 3H - As-built" sheetId="6" r:id="rId5"/>
  </sheets>
  <definedNames>
    <definedName name="_Hlk68675965" localSheetId="4">'Form 3H - As-built'!#REF!</definedName>
    <definedName name="Logo">INDEX(Tables!$F$32:$F$38,MATCH(Tables!$F$14,Tables!$E$32:$E$38,0))</definedName>
    <definedName name="Material">Tables!$D$2:$D$10</definedName>
    <definedName name="_xlnm.Print_Area" localSheetId="3">'Form 2H - Design'!$A$1:$AK$102</definedName>
    <definedName name="_xlnm.Print_Area" localSheetId="4">'Form 3H - As-built'!$A$1:$AL$100</definedName>
    <definedName name="_xlnm.Print_Titles" localSheetId="3">'Form 2H - Design'!$1:$4</definedName>
    <definedName name="_xlnm.Print_Titles" localSheetId="4">'Form 3H - As-built'!$1:$4</definedName>
    <definedName name="Shape">Tables!$F$2:$F$9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27" i="6" l="1"/>
  <c r="AM29" i="6"/>
  <c r="N41" i="6"/>
  <c r="N40" i="6"/>
  <c r="AL53" i="8"/>
  <c r="M85" i="8"/>
  <c r="AN30" i="6"/>
  <c r="Q34" i="6"/>
  <c r="N34" i="6"/>
  <c r="N37" i="6"/>
  <c r="N36" i="6"/>
  <c r="AN34" i="6"/>
  <c r="AM34" i="6"/>
  <c r="AP47" i="8"/>
  <c r="AO47" i="8"/>
  <c r="F32" i="6"/>
  <c r="F31" i="6"/>
  <c r="F30" i="6"/>
  <c r="F29" i="6"/>
  <c r="AM30" i="6" s="1"/>
  <c r="AM42" i="8"/>
  <c r="AM41" i="8"/>
  <c r="AM45" i="8"/>
  <c r="AM47" i="8"/>
  <c r="M90" i="8" s="1"/>
  <c r="AL49" i="8"/>
  <c r="M89" i="8" s="1"/>
  <c r="AO28" i="8"/>
  <c r="AL38" i="8"/>
  <c r="N26" i="6"/>
  <c r="N15" i="6"/>
  <c r="F26" i="6"/>
  <c r="O22" i="6"/>
  <c r="O23" i="6"/>
  <c r="O24" i="6"/>
  <c r="O25" i="6"/>
  <c r="O21" i="6"/>
  <c r="J23" i="6"/>
  <c r="J24" i="6"/>
  <c r="J25" i="6"/>
  <c r="J22" i="6"/>
  <c r="J21" i="6"/>
  <c r="F25" i="6"/>
  <c r="F24" i="6"/>
  <c r="F23" i="6"/>
  <c r="F22" i="6"/>
  <c r="F21" i="6"/>
  <c r="N19" i="6"/>
  <c r="F19" i="6"/>
  <c r="N18" i="6"/>
  <c r="F18" i="6"/>
  <c r="F17" i="6"/>
  <c r="N16" i="6"/>
  <c r="F16" i="6"/>
  <c r="E7" i="6"/>
  <c r="AF8" i="6"/>
  <c r="E8" i="6"/>
  <c r="AD6" i="6"/>
  <c r="AL26" i="8"/>
  <c r="M84" i="8"/>
  <c r="AL84" i="8" s="1"/>
  <c r="B102" i="8"/>
  <c r="AQ21" i="8"/>
  <c r="AM21" i="8"/>
  <c r="AP21" i="8"/>
  <c r="AL21" i="8"/>
  <c r="AL35" i="8"/>
  <c r="AL34" i="8"/>
  <c r="AL33" i="8"/>
  <c r="AL32" i="8"/>
  <c r="AM31" i="8"/>
  <c r="M94" i="8" s="1"/>
  <c r="AL94" i="8" s="1"/>
  <c r="AL31" i="8"/>
  <c r="AP28" i="8"/>
  <c r="M92" i="8" s="1"/>
  <c r="AL92" i="8" s="1"/>
  <c r="AN28" i="8"/>
  <c r="M93" i="8" s="1"/>
  <c r="AL93" i="8" s="1"/>
  <c r="AM27" i="8"/>
  <c r="AM26" i="8"/>
  <c r="AL27" i="8"/>
  <c r="AO26" i="8"/>
  <c r="AN26" i="8"/>
  <c r="AP32" i="8"/>
  <c r="M87" i="8" s="1"/>
  <c r="AO32" i="8"/>
  <c r="AP31" i="8"/>
  <c r="M86" i="8" s="1"/>
  <c r="AO31" i="8"/>
  <c r="AE58" i="8"/>
  <c r="AE57" i="8"/>
  <c r="D57" i="8"/>
  <c r="B56" i="8"/>
  <c r="J21" i="8"/>
  <c r="AL17" i="8" s="1"/>
  <c r="W17" i="8" s="1"/>
  <c r="AM15" i="8"/>
  <c r="AM14" i="8"/>
  <c r="AL14" i="8"/>
  <c r="AS12" i="8"/>
  <c r="AS15" i="8" s="1"/>
  <c r="BO1" i="8"/>
  <c r="AQ47" i="8" l="1"/>
  <c r="AS16" i="8"/>
  <c r="AS19" i="8" s="1"/>
  <c r="AS23" i="8" s="1"/>
  <c r="AL89" i="8"/>
  <c r="AM28" i="8"/>
  <c r="M95" i="8" s="1"/>
  <c r="AL95" i="8" s="1"/>
  <c r="AQ31" i="8"/>
  <c r="AL86" i="8" s="1"/>
  <c r="AP26" i="8"/>
  <c r="AM16" i="8"/>
  <c r="N16" i="8" s="1"/>
  <c r="AN21" i="8"/>
  <c r="M96" i="8" s="1"/>
  <c r="AL97" i="8" s="1"/>
  <c r="M97" i="8"/>
  <c r="AQ32" i="8"/>
  <c r="AL87" i="8" s="1"/>
  <c r="AP15" i="8" l="1"/>
  <c r="N17" i="8"/>
  <c r="AA17" i="8"/>
  <c r="N18" i="8"/>
  <c r="N19" i="8"/>
  <c r="N20" i="8"/>
  <c r="N21" i="8"/>
  <c r="AE14" i="8"/>
  <c r="AP14" i="8"/>
  <c r="AE15" i="8"/>
  <c r="AL85" i="8"/>
  <c r="AL90" i="8" l="1"/>
  <c r="AP16" i="8"/>
  <c r="AE17" i="8" s="1"/>
  <c r="F29" i="2"/>
  <c r="B6" i="7"/>
  <c r="B34" i="7" s="1"/>
  <c r="B35" i="7" s="1"/>
  <c r="O1" i="4"/>
  <c r="F28" i="2"/>
  <c r="F27" i="2"/>
  <c r="F26" i="2"/>
  <c r="F25" i="2"/>
  <c r="F24" i="2"/>
  <c r="F23" i="2"/>
  <c r="AR30" i="6" s="1"/>
  <c r="F22" i="2"/>
  <c r="F21" i="2"/>
  <c r="F20" i="2"/>
  <c r="F19" i="2"/>
  <c r="F18" i="2"/>
  <c r="F17" i="2"/>
  <c r="F16" i="2"/>
  <c r="F15" i="2"/>
  <c r="B7" i="2"/>
  <c r="B2" i="2"/>
  <c r="B6" i="2" s="1"/>
  <c r="O2" i="4" s="1"/>
  <c r="A2" i="4"/>
  <c r="F22" i="4" l="1"/>
  <c r="D67" i="8"/>
  <c r="AL88" i="8"/>
  <c r="AL83" i="8" s="1"/>
  <c r="W20" i="8"/>
  <c r="W21" i="8"/>
  <c r="F29" i="4"/>
  <c r="F32" i="4"/>
  <c r="F7" i="4"/>
  <c r="F13" i="4"/>
  <c r="B8" i="2"/>
  <c r="AO27" i="6"/>
  <c r="AO26" i="6"/>
  <c r="F3" i="4" l="1"/>
  <c r="AN17" i="6"/>
  <c r="AM59" i="6"/>
  <c r="AM37" i="6"/>
  <c r="AM36" i="6"/>
  <c r="AT26" i="6" l="1"/>
  <c r="G15" i="2" l="1"/>
  <c r="AM6" i="6"/>
  <c r="Z10" i="6"/>
  <c r="AM58" i="6"/>
  <c r="B100" i="6"/>
  <c r="B54" i="6"/>
  <c r="W19" i="8" l="1"/>
  <c r="AA20" i="8"/>
  <c r="AM26" i="6"/>
  <c r="AM22" i="6"/>
  <c r="AM23" i="6"/>
  <c r="AM24" i="6"/>
  <c r="AM25" i="6"/>
  <c r="AM21" i="6"/>
  <c r="AM18" i="6"/>
  <c r="AM17" i="6"/>
  <c r="BI1" i="6" l="1"/>
  <c r="AG55" i="6" l="1"/>
  <c r="AG56" i="6" l="1"/>
  <c r="D55" i="6" l="1"/>
  <c r="A3"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Dewayne</author>
    <author>BDS</author>
  </authors>
  <commentList>
    <comment ref="AC6" authorId="0" shapeId="0" xr:uid="{A503EE72-BCA5-4EB6-AB54-509BDBF973D2}">
      <text>
        <r>
          <rPr>
            <b/>
            <sz val="9"/>
            <color indexed="81"/>
            <rFont val="Tahoma"/>
            <family val="2"/>
          </rPr>
          <t xml:space="preserve">Note:  </t>
        </r>
        <r>
          <rPr>
            <sz val="9"/>
            <color indexed="81"/>
            <rFont val="Tahoma"/>
            <family val="2"/>
          </rPr>
          <t>Enter the parcel number with no spaces as shown below: 1234567891234.560</t>
        </r>
      </text>
    </comment>
    <comment ref="AA15" authorId="1" shapeId="0" xr:uid="{EE29CFEE-7E6E-4D2A-B449-D46F8820809B}">
      <text>
        <r>
          <rPr>
            <b/>
            <sz val="9"/>
            <color indexed="81"/>
            <rFont val="Tahoma"/>
            <family val="2"/>
          </rPr>
          <t>Note:</t>
        </r>
        <r>
          <rPr>
            <sz val="9"/>
            <color indexed="81"/>
            <rFont val="Tahoma"/>
            <family val="2"/>
          </rPr>
          <t xml:space="preserve">
If there is no EIA, enter 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BDS</author>
  </authors>
  <commentList>
    <comment ref="Y26" authorId="0" shapeId="0" xr:uid="{B6231635-427A-44F1-AEB2-5CAE2B1F2820}">
      <text>
        <r>
          <rPr>
            <b/>
            <sz val="9"/>
            <color indexed="81"/>
            <rFont val="Tahoma"/>
            <family val="2"/>
          </rPr>
          <t>Note:</t>
        </r>
        <r>
          <rPr>
            <sz val="9"/>
            <color indexed="81"/>
            <rFont val="Tahoma"/>
            <family val="2"/>
          </rPr>
          <t xml:space="preserve">
Enter number in decimal format.
Example: 00.000000</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<sst xmlns="http://schemas.openxmlformats.org/spreadsheetml/2006/main" count="590" uniqueCount="361">
  <si>
    <t>Development Information</t>
  </si>
  <si>
    <t>Name:</t>
  </si>
  <si>
    <t>Proposed Impervious Area (PIA)</t>
  </si>
  <si>
    <t>(WQ)</t>
  </si>
  <si>
    <t>(2-yr)</t>
  </si>
  <si>
    <t>(5-yr)</t>
  </si>
  <si>
    <t>(10-yr)</t>
  </si>
  <si>
    <t>(25-yr)</t>
  </si>
  <si>
    <t>(100-yr)</t>
  </si>
  <si>
    <t>Professional Engineer Certification</t>
  </si>
  <si>
    <t>Address:</t>
  </si>
  <si>
    <t>Date:</t>
  </si>
  <si>
    <t>Comments:</t>
  </si>
  <si>
    <t>Material</t>
  </si>
  <si>
    <t>Concrete</t>
  </si>
  <si>
    <t>Metal</t>
  </si>
  <si>
    <t>Other</t>
  </si>
  <si>
    <t>Select</t>
  </si>
  <si>
    <t>Shape</t>
  </si>
  <si>
    <t>BMP ID:</t>
  </si>
  <si>
    <r>
      <t>Water Quality Volume (WQ</t>
    </r>
    <r>
      <rPr>
        <vertAlign val="subscript"/>
        <sz val="10"/>
        <color theme="1"/>
        <rFont val="Calibri"/>
        <family val="2"/>
      </rPr>
      <t>v</t>
    </r>
    <r>
      <rPr>
        <sz val="10"/>
        <color theme="1"/>
        <rFont val="Calibri"/>
        <family val="2"/>
        <scheme val="minor"/>
      </rPr>
      <t>):</t>
    </r>
  </si>
  <si>
    <r>
      <t>ft</t>
    </r>
    <r>
      <rPr>
        <vertAlign val="superscript"/>
        <sz val="8"/>
        <color theme="1"/>
        <rFont val="Calibri"/>
        <family val="2"/>
      </rPr>
      <t>3</t>
    </r>
  </si>
  <si>
    <r>
      <t>WQ</t>
    </r>
    <r>
      <rPr>
        <vertAlign val="subscript"/>
        <sz val="10"/>
        <color theme="1"/>
        <rFont val="Calibri"/>
        <family val="2"/>
      </rPr>
      <t>v</t>
    </r>
    <r>
      <rPr>
        <sz val="10"/>
        <color theme="1"/>
        <rFont val="Calibri"/>
        <family val="2"/>
        <scheme val="minor"/>
      </rPr>
      <t xml:space="preserve"> = </t>
    </r>
  </si>
  <si>
    <t>Inv. EL</t>
  </si>
  <si>
    <t>in</t>
  </si>
  <si>
    <t>ft</t>
  </si>
  <si>
    <t>Length:</t>
  </si>
  <si>
    <t>Longitude:</t>
  </si>
  <si>
    <t>Additional Impervious Area (AIA) = PIA - EIA</t>
  </si>
  <si>
    <t>AIA =</t>
  </si>
  <si>
    <t>Design</t>
  </si>
  <si>
    <t>As-Built</t>
  </si>
  <si>
    <t>Type</t>
  </si>
  <si>
    <t>Enter data as applicable for the proposed design.</t>
  </si>
  <si>
    <t>General Instructions</t>
  </si>
  <si>
    <t>If a field is highlighted yellow after a number is entered, the yellow highlight may indicate an error and/or concern.  Once the error and/or concern is resolved, the yellow highlight will be removed.  All yellow highlighted cells shall be resolved or an explanitation provided prior to completing the form.</t>
  </si>
  <si>
    <t>Field Types</t>
  </si>
  <si>
    <t>Supplemental Instructions</t>
  </si>
  <si>
    <t>Each Form shall be signed, sealed, and dated by a professional engineer registered in Alabama.</t>
  </si>
  <si>
    <t>Use the drop down list to select a shape.</t>
  </si>
  <si>
    <t>Design Response</t>
  </si>
  <si>
    <t>Automated Review Checks</t>
  </si>
  <si>
    <t>Form Section</t>
  </si>
  <si>
    <t>Photographs, at a minimum, shall include the following:</t>
  </si>
  <si>
    <t>The developer / owner shall retain the services of a professional land surveyor to:</t>
  </si>
  <si>
    <t>Develop an as-built drawing.</t>
  </si>
  <si>
    <t>a.</t>
  </si>
  <si>
    <t>b.</t>
  </si>
  <si>
    <t>The developer shall retain the services of a professional engineer to:</t>
  </si>
  <si>
    <t>Storm sewers showing pipes, inlets, junction boxes, outlets, outlet protection, and invert elevations</t>
  </si>
  <si>
    <t>Prior to approval of the Final Plat.</t>
  </si>
  <si>
    <t>Provide ALL required attachments:</t>
  </si>
  <si>
    <t>The issuance of a Certificate of Occupancy; and/or,</t>
  </si>
  <si>
    <t>c.</t>
  </si>
  <si>
    <t>•</t>
  </si>
  <si>
    <t>Latitude and/or Longitude not provided</t>
  </si>
  <si>
    <t xml:space="preserve">This is a calculated field.  Once the required information is entered, the orange highlight will be removed. </t>
  </si>
  <si>
    <t>Use the drop down list to select a material.</t>
  </si>
  <si>
    <t>General design standards and requirements shall be as follows:</t>
  </si>
  <si>
    <t xml:space="preserve"> As-built Survey</t>
  </si>
  <si>
    <t xml:space="preserve"> As-built H&amp;H Calculations</t>
  </si>
  <si>
    <t xml:space="preserve"> O&amp;M Agreement</t>
  </si>
  <si>
    <t>Attachments:</t>
  </si>
  <si>
    <t xml:space="preserve"> Photos</t>
  </si>
  <si>
    <t xml:space="preserve"> Yes</t>
  </si>
  <si>
    <t xml:space="preserve"> No</t>
  </si>
  <si>
    <t xml:space="preserve"> Design Drawings</t>
  </si>
  <si>
    <t xml:space="preserve"> H&amp;H Calculations</t>
  </si>
  <si>
    <t xml:space="preserve"> Drainage Basin Maps</t>
  </si>
  <si>
    <t>Owner's Information</t>
  </si>
  <si>
    <t xml:space="preserve"> Not Applicable</t>
  </si>
  <si>
    <t xml:space="preserve">Name: </t>
  </si>
  <si>
    <t xml:space="preserve">Address: </t>
  </si>
  <si>
    <t xml:space="preserve">Email: </t>
  </si>
  <si>
    <t xml:space="preserve">HOA Name: </t>
  </si>
  <si>
    <t xml:space="preserve">State: </t>
  </si>
  <si>
    <t xml:space="preserve">Zip Code: </t>
  </si>
  <si>
    <t xml:space="preserve">Phone: </t>
  </si>
  <si>
    <t xml:space="preserve">Title: </t>
  </si>
  <si>
    <t>HOA Contact:</t>
  </si>
  <si>
    <t>Long</t>
  </si>
  <si>
    <t>Montgomery</t>
  </si>
  <si>
    <t>Hoover</t>
  </si>
  <si>
    <t>Prattville</t>
  </si>
  <si>
    <t>Mobile</t>
  </si>
  <si>
    <t xml:space="preserve">Select City: </t>
  </si>
  <si>
    <t xml:space="preserve">Outlet Pipe: </t>
  </si>
  <si>
    <t xml:space="preserve">Width: </t>
  </si>
  <si>
    <t xml:space="preserve">Diameter: </t>
  </si>
  <si>
    <t xml:space="preserve">Material: </t>
  </si>
  <si>
    <t xml:space="preserve">Shape: </t>
  </si>
  <si>
    <t>Round</t>
  </si>
  <si>
    <t>Rectangle</t>
  </si>
  <si>
    <t>Square</t>
  </si>
  <si>
    <t xml:space="preserve">Date: </t>
  </si>
  <si>
    <t xml:space="preserve">BMP ID: </t>
  </si>
  <si>
    <t xml:space="preserve">Company: </t>
  </si>
  <si>
    <t xml:space="preserve">Signature: </t>
  </si>
  <si>
    <t xml:space="preserve">Attachments: </t>
  </si>
  <si>
    <t xml:space="preserve">Buildings / Structures: </t>
  </si>
  <si>
    <t xml:space="preserve">Driveways / Sidewalks: </t>
  </si>
  <si>
    <t xml:space="preserve">Roads: </t>
  </si>
  <si>
    <t xml:space="preserve">Parking: </t>
  </si>
  <si>
    <t xml:space="preserve">Other: </t>
  </si>
  <si>
    <t xml:space="preserve">Total PIA: </t>
  </si>
  <si>
    <t>Select either "Yes" or "No" by placing an "X" in the appropriate box.  Once an "X" is entered, the green highlight will be removed.</t>
  </si>
  <si>
    <t>Automated Review Checks:  Once information and data are entered into the form, the form will check the information entered and identify any potential issues or concerns.  Prior to printing the form, all automated comments shall be resolved.</t>
  </si>
  <si>
    <t>Automated Comments</t>
  </si>
  <si>
    <t xml:space="preserve"> Manufacturer Data</t>
  </si>
  <si>
    <t xml:space="preserve"> Maintenance Plan</t>
  </si>
  <si>
    <t>Diameter</t>
  </si>
  <si>
    <t>This is a required field.  Place an "X" in the appropriate box and the green highlight will be removed.  In some cases, the selection is optional.  Once an option is completed, additional fields will be highlighted green and in some fields the green highlight will be removed.</t>
  </si>
  <si>
    <t>Once the Design, As-built, or Inspection Forms are completed, there should be no green, yellow, or orange highlighted fields.</t>
  </si>
  <si>
    <t>The Supplemental Instructions provide additional guidance and design standards.</t>
  </si>
  <si>
    <t xml:space="preserve">Manufacturer: </t>
  </si>
  <si>
    <t xml:space="preserve">Product Name: </t>
  </si>
  <si>
    <t xml:space="preserve">Model No.: </t>
  </si>
  <si>
    <t xml:space="preserve">Allowable Peak Inline Flow Rate: </t>
  </si>
  <si>
    <t xml:space="preserve">Inlet Pipe 1: </t>
  </si>
  <si>
    <t xml:space="preserve">Inlet Pipe 2: </t>
  </si>
  <si>
    <t xml:space="preserve">Inlet Pipe 3: </t>
  </si>
  <si>
    <t xml:space="preserve">Inlet Pipe 4: </t>
  </si>
  <si>
    <r>
      <t xml:space="preserve"> ft</t>
    </r>
    <r>
      <rPr>
        <vertAlign val="superscript"/>
        <sz val="10"/>
        <color theme="1"/>
        <rFont val="Calibri"/>
        <family val="2"/>
        <scheme val="minor"/>
      </rPr>
      <t>3</t>
    </r>
    <r>
      <rPr>
        <sz val="10"/>
        <color theme="1"/>
        <rFont val="Calibri"/>
        <family val="2"/>
        <scheme val="minor"/>
      </rPr>
      <t>/s</t>
    </r>
  </si>
  <si>
    <t>Revision Date:</t>
  </si>
  <si>
    <t>Page 2 of 2</t>
  </si>
  <si>
    <t>Page 1 of 2</t>
  </si>
  <si>
    <t>Accessable for Maintenance:</t>
  </si>
  <si>
    <t>Jefferson</t>
  </si>
  <si>
    <t>Effective Date:</t>
  </si>
  <si>
    <t>Entity Type:</t>
  </si>
  <si>
    <t>Maintenance Agreement:</t>
  </si>
  <si>
    <t>1 February 2020</t>
  </si>
  <si>
    <t>1 October 2020</t>
  </si>
  <si>
    <t>1 October 2015</t>
  </si>
  <si>
    <t>1 July 2018</t>
  </si>
  <si>
    <t>Type:</t>
  </si>
  <si>
    <t>City</t>
  </si>
  <si>
    <t>County</t>
  </si>
  <si>
    <t xml:space="preserve"> Covenant</t>
  </si>
  <si>
    <t xml:space="preserve"> As-Built Survey Drawing(s)</t>
  </si>
  <si>
    <t xml:space="preserve"> Manufacturer: </t>
  </si>
  <si>
    <t>Home Owners Association (HOA) Information</t>
  </si>
  <si>
    <t xml:space="preserve">Site features to include but not limited to roads, rights-of-way, property lines, driveways, buildings, </t>
  </si>
  <si>
    <t>parking areas, fences, retaining walls, dumpster pads, etc.</t>
  </si>
  <si>
    <t>Current Logo</t>
  </si>
  <si>
    <t>This is a required field.  Once a number or text is entered, the green highlight will be removed.</t>
  </si>
  <si>
    <t xml:space="preserve">City: </t>
  </si>
  <si>
    <t>Permit Type:</t>
  </si>
  <si>
    <t>Engineering or Building No.</t>
  </si>
  <si>
    <t>Max Velocity:</t>
  </si>
  <si>
    <t>Lookup Table</t>
  </si>
  <si>
    <t>Lat</t>
  </si>
  <si>
    <t>Lat &amp; Long</t>
  </si>
  <si>
    <t>Complete Design Form with the required design information.  Once the Design Form is completed, most of the Design section of the As-built Form will be prepopulated.</t>
  </si>
  <si>
    <t>Use the drop down list to select an orifice or weir.</t>
  </si>
  <si>
    <t xml:space="preserve">Contact Name: </t>
  </si>
  <si>
    <t xml:space="preserve"> Photographs with date and captions</t>
  </si>
  <si>
    <t xml:space="preserve">Insp Report Due: </t>
  </si>
  <si>
    <t>30 Septbember</t>
  </si>
  <si>
    <t>1 September</t>
  </si>
  <si>
    <t>Insp Report Due:</t>
  </si>
  <si>
    <t>A stormwater pathway (i.e. piped storm sewer, overland flow, etc.) within the development shall</t>
  </si>
  <si>
    <t>be provided to convey the discharge resulting from a 100-year, 24-hour storm event in a manner that</t>
  </si>
  <si>
    <t>will not adversely impact and/or cause flooding of structures within the development;</t>
  </si>
  <si>
    <t xml:space="preserve">Seal: </t>
  </si>
  <si>
    <t>d.</t>
  </si>
  <si>
    <t>Manufacturer's Data:</t>
  </si>
  <si>
    <t>ENG No.</t>
  </si>
  <si>
    <t>(50-yr)</t>
  </si>
  <si>
    <t>Storms:</t>
  </si>
  <si>
    <t>2, 5, 10, and 25</t>
  </si>
  <si>
    <t>2, 5, 10, 25, 50, and 100</t>
  </si>
  <si>
    <t>31 December</t>
  </si>
  <si>
    <t xml:space="preserve">Sump EL: </t>
  </si>
  <si>
    <t>Rim EL.:</t>
  </si>
  <si>
    <t>Area (ft2)</t>
  </si>
  <si>
    <t>Sump EL.:</t>
  </si>
  <si>
    <t>Outlete Pipe Invert EL. is not provided</t>
  </si>
  <si>
    <t>Sump EL. is not provided</t>
  </si>
  <si>
    <t>Rim EL. is not provided</t>
  </si>
  <si>
    <t xml:space="preserve">Select Area Units: </t>
  </si>
  <si>
    <t xml:space="preserve"> ac</t>
  </si>
  <si>
    <t xml:space="preserve"> sq-ft</t>
  </si>
  <si>
    <t xml:space="preserve">Total Area: </t>
  </si>
  <si>
    <t xml:space="preserve">EIA = </t>
  </si>
  <si>
    <t>ac</t>
  </si>
  <si>
    <t xml:space="preserve">Existing Impervious Area (EIA): </t>
  </si>
  <si>
    <t xml:space="preserve">PIA = </t>
  </si>
  <si>
    <t>Units Check</t>
  </si>
  <si>
    <t xml:space="preserve">AIA = </t>
  </si>
  <si>
    <t>ac or sq-ft selection</t>
  </si>
  <si>
    <t>Latitude and/or Longitude has been entered as text.  Change to a number.</t>
  </si>
  <si>
    <t>Lat Text</t>
  </si>
  <si>
    <t>Long Text</t>
  </si>
  <si>
    <t xml:space="preserve">Parcel No.: </t>
  </si>
  <si>
    <t xml:space="preserve">H&amp;H calculations shall include all the information required to validate information provided on this form i.e. model </t>
  </si>
  <si>
    <t xml:space="preserve">peak discharges, post-development peak discharges, outlet structure geometry, emergency spillway geometry, </t>
  </si>
  <si>
    <t>Parcel No.:</t>
  </si>
  <si>
    <t>Will not adversely impact and/or cause flooding of structures within, upstream, and/or downstream of the</t>
  </si>
  <si>
    <t>The as-built drawing shall bear the date, seal, and signature of the professional land surveyor.</t>
  </si>
  <si>
    <t>As-built drawing, at a minimum, shall include the following:</t>
  </si>
  <si>
    <t xml:space="preserve">Effective Date: </t>
  </si>
  <si>
    <t xml:space="preserve">Acceptance (required): </t>
  </si>
  <si>
    <t>I ACCEPT</t>
  </si>
  <si>
    <t xml:space="preserve">Expiration Date: </t>
  </si>
  <si>
    <t xml:space="preserve">Current Status: </t>
  </si>
  <si>
    <t xml:space="preserve">IMPORTANT - READ BEFORE USE: </t>
  </si>
  <si>
    <t xml:space="preserve">Administrator Code (Hidden): </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</si>
  <si>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</si>
  <si>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</si>
  <si>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</si>
  <si>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</si>
  <si>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</si>
  <si>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</si>
  <si>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</si>
  <si>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</si>
  <si>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</si>
  <si>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</si>
  <si>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DO NOT ACCEPT</t>
  </si>
  <si>
    <t>Baldwin County</t>
  </si>
  <si>
    <t>Entity:</t>
  </si>
  <si>
    <t>the City of Hoover</t>
  </si>
  <si>
    <t>Jefferson County</t>
  </si>
  <si>
    <t>the City of Mobile</t>
  </si>
  <si>
    <t>the City of Montgomery</t>
  </si>
  <si>
    <t>the City of Prattville</t>
  </si>
  <si>
    <t>Licensor grants the User a non-exclusive, non-transferable, non-sublicensable, revocable license to use the Tool soley to prepare</t>
  </si>
  <si>
    <t>submissions.  All other uses, including redistribution, public posting, training, or use for other agencies, are prohibited unless</t>
  </si>
  <si>
    <t>Ownership; No Work-for-Hire</t>
  </si>
  <si>
    <t>The Tool is licensed, not sold.  Licensor retains all right, title, and interest in and to the Tool, including all formulas, code,</t>
  </si>
  <si>
    <t>templates, and documentation.  The Tool is not a work made for hire and no implied licenses are granted.</t>
  </si>
  <si>
    <t>Restrictions</t>
  </si>
  <si>
    <t>Suspension and Termination</t>
  </si>
  <si>
    <t>Public Records Acknowledgment</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</si>
  <si>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</si>
  <si>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</si>
  <si>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</si>
  <si>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</si>
  <si>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</si>
  <si>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t>bds958hc</t>
  </si>
  <si>
    <t xml:space="preserve">The User shall not and shall not permit others to: (a) copy, modify, decompile, or reverse-engineer the Tool; (b) remove proprietary </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</si>
  <si>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</si>
  <si>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</si>
  <si>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special, consequential, or punitive damages.</t>
  </si>
  <si>
    <t xml:space="preserve"> O&amp;M Plan</t>
  </si>
  <si>
    <t>END USER LICENSE AGREEMENT (EULA)</t>
  </si>
  <si>
    <r>
      <t>This workbook and its embedded logic, validators, and scripts (collectively, the "</t>
    </r>
    <r>
      <rPr>
        <b/>
        <sz val="12"/>
        <color theme="1"/>
        <rFont val="Calibri"/>
        <family val="2"/>
      </rPr>
      <t>Tool</t>
    </r>
    <r>
      <rPr>
        <sz val="12"/>
        <color theme="1"/>
        <rFont val="Calibri"/>
        <family val="2"/>
        <scheme val="minor"/>
      </rPr>
      <t xml:space="preserve">") are proprietary to </t>
    </r>
    <r>
      <rPr>
        <b/>
        <sz val="12"/>
        <color theme="1"/>
        <rFont val="Calibri"/>
        <family val="2"/>
        <scheme val="minor"/>
      </rPr>
      <t>Hydro, LLC</t>
    </r>
    <r>
      <rPr>
        <sz val="12"/>
        <color theme="1"/>
        <rFont val="Calibri"/>
        <family val="2"/>
        <scheme val="minor"/>
      </rPr>
      <t xml:space="preserve"> ("</t>
    </r>
    <r>
      <rPr>
        <b/>
        <sz val="12"/>
        <color theme="1"/>
        <rFont val="Calibri"/>
        <family val="2"/>
        <scheme val="minor"/>
      </rPr>
      <t>Licensor</t>
    </r>
    <r>
      <rPr>
        <sz val="12"/>
        <color theme="1"/>
        <rFont val="Calibri"/>
        <family val="2"/>
        <scheme val="minor"/>
      </rPr>
      <t>").</t>
    </r>
  </si>
  <si>
    <r>
      <t>maintaining internal records for that submittal; and (b) you have authority to bind your organization ("</t>
    </r>
    <r>
      <rPr>
        <b/>
        <sz val="12"/>
        <color theme="1"/>
        <rFont val="Calibri"/>
        <family val="2"/>
      </rPr>
      <t>User</t>
    </r>
    <r>
      <rPr>
        <sz val="12"/>
        <color theme="1"/>
        <rFont val="Calibri"/>
        <family val="2"/>
        <scheme val="minor"/>
      </rPr>
      <t>").  If you are not</t>
    </r>
  </si>
  <si>
    <t>authorized, do not use the Tool.</t>
  </si>
  <si>
    <t>Limited License</t>
  </si>
  <si>
    <t>agreed in writing.</t>
  </si>
  <si>
    <t>notices, logos, or watermarks; (c) bypass or disable protections; or (d) redistribute the Tool to third parties (other than submitting filled</t>
  </si>
  <si>
    <t>the permitted purpose.</t>
  </si>
  <si>
    <t>Upon expiration/termination, User shall stop using the Tool, but may retain archive copies of completed submissions an records</t>
  </si>
  <si>
    <t>created during the Term.</t>
  </si>
  <si>
    <t>(including templates, code, logic) remains Licensor's proprietary material and is not a public record merely by being used to creat submittions.</t>
  </si>
  <si>
    <t>No Professional Services; User Responsibility</t>
  </si>
  <si>
    <t>regulations control.  User is solely responsible for the accuracy and completeness of all data and deliverables.</t>
  </si>
  <si>
    <t>purpose, and non-infringement.)  To the  Maximum extent permitted by law, Licensor will not be liable for indirect, incidental,</t>
  </si>
  <si>
    <t>Feedback</t>
  </si>
  <si>
    <t>Suggestions or feedback may be used by Licensor without restriction or obligation.</t>
  </si>
  <si>
    <t>Governing Law</t>
  </si>
  <si>
    <t>This License is governed by the laws of Alabama, without regard to conflicts principles.  The exclusive venue is the state or federal</t>
  </si>
  <si>
    <t>courts located in Lee County, Alabama.</t>
  </si>
  <si>
    <t>General</t>
  </si>
  <si>
    <t>This is the entire agreement regarding the Tool, and supersedes prior or contemporaneous terms.  If any provision is unenforceable,</t>
  </si>
  <si>
    <t>it will be limited or severed to the minimum extent necessary.  User may not assign this License without Licensor's consent;</t>
  </si>
  <si>
    <t>Licensor may assign in connection with a merger, acquisition, or sale of assets.  Lecensor may issue updated version of the</t>
  </si>
  <si>
    <t>Tool subject to updated terms, use of a new version constitutes acceptance of its terms.</t>
  </si>
  <si>
    <r>
      <t>By clicking "</t>
    </r>
    <r>
      <rPr>
        <b/>
        <sz val="12"/>
        <color theme="1"/>
        <rFont val="Calibri"/>
        <family val="2"/>
      </rPr>
      <t>I ACCEPT</t>
    </r>
    <r>
      <rPr>
        <sz val="12"/>
        <color theme="1"/>
        <rFont val="Calibri"/>
        <family val="2"/>
        <scheme val="minor"/>
      </rPr>
      <t>", you agree to this License on behalf of your organization.</t>
    </r>
  </si>
  <si>
    <t>W X L</t>
  </si>
  <si>
    <t>Use</t>
  </si>
  <si>
    <t>Diameter / Width x Length:</t>
  </si>
  <si>
    <t xml:space="preserve">Accessible for maintenance? </t>
  </si>
  <si>
    <t>Lee County</t>
  </si>
  <si>
    <t>Outlet Pipe Invert EL.:</t>
  </si>
  <si>
    <t xml:space="preserve">network schematic, existing drainage areas, proposed drainage areas, time of concentration, curve number, pre-development </t>
  </si>
  <si>
    <t>stage-area storage summary, discharge summary, inflow and outflow hydrographs, and outlet  velocities.</t>
  </si>
  <si>
    <t xml:space="preserve"> Advanced Drainage Systems</t>
  </si>
  <si>
    <t>Dia.</t>
  </si>
  <si>
    <t>W x L</t>
  </si>
  <si>
    <t>Sump</t>
  </si>
  <si>
    <t>Rim</t>
  </si>
  <si>
    <t xml:space="preserve">Treatment  / Design Flow Rate: </t>
  </si>
  <si>
    <t xml:space="preserve">Latitude: </t>
  </si>
  <si>
    <t xml:space="preserve">Longitude: </t>
  </si>
  <si>
    <t>Outlet pipe inv.</t>
  </si>
  <si>
    <t>Location:</t>
  </si>
  <si>
    <t>Diameter or width x length is not provided</t>
  </si>
  <si>
    <t xml:space="preserve">TSS Filtration Efficiency: </t>
  </si>
  <si>
    <t xml:space="preserve"> Total Suspended Solids</t>
  </si>
  <si>
    <t xml:space="preserve">Solids Storage Capacity: </t>
  </si>
  <si>
    <r>
      <t>ft</t>
    </r>
    <r>
      <rPr>
        <vertAlign val="superscript"/>
        <sz val="10"/>
        <color theme="1"/>
        <rFont val="Calibri"/>
        <family val="2"/>
        <scheme val="minor"/>
      </rPr>
      <t>3</t>
    </r>
  </si>
  <si>
    <r>
      <t>ft</t>
    </r>
    <r>
      <rPr>
        <vertAlign val="superscript"/>
        <sz val="10"/>
        <color theme="1"/>
        <rFont val="Calibri"/>
        <family val="2"/>
        <scheme val="minor"/>
      </rPr>
      <t>3</t>
    </r>
    <r>
      <rPr>
        <sz val="10"/>
        <color theme="1"/>
        <rFont val="Calibri"/>
        <family val="2"/>
        <scheme val="minor"/>
      </rPr>
      <t>/sec</t>
    </r>
  </si>
  <si>
    <t xml:space="preserve">Oil Retention: </t>
  </si>
  <si>
    <t>oz</t>
  </si>
  <si>
    <t xml:space="preserve"> Hydrocarbons Oil Removal</t>
  </si>
  <si>
    <t xml:space="preserve">Treatment Capabilities: </t>
  </si>
  <si>
    <t xml:space="preserve">Frame Material: </t>
  </si>
  <si>
    <t xml:space="preserve">Inlet ID: </t>
  </si>
  <si>
    <t xml:space="preserve">Inlet Type: </t>
  </si>
  <si>
    <t xml:space="preserve">Inlet Capacity: </t>
  </si>
  <si>
    <t xml:space="preserve">Rim EL.: </t>
  </si>
  <si>
    <t xml:space="preserve">Length: </t>
  </si>
  <si>
    <t>Grate</t>
  </si>
  <si>
    <t>Pedestal</t>
  </si>
  <si>
    <t>Combination</t>
  </si>
  <si>
    <t>Type S (Single Wing)</t>
  </si>
  <si>
    <t>Type S (Double Wing)</t>
  </si>
  <si>
    <t>Manufactrurer</t>
  </si>
  <si>
    <t>Frog Creek Partners</t>
  </si>
  <si>
    <t xml:space="preserve">Adjustable Overflow Bypass: </t>
  </si>
  <si>
    <t>%</t>
  </si>
  <si>
    <t xml:space="preserve">Treatment Flow Rate: </t>
  </si>
  <si>
    <t>Revel Environmental Manufacturing, Inc.</t>
  </si>
  <si>
    <t xml:space="preserve">Bypass Flow Rate: </t>
  </si>
  <si>
    <t xml:space="preserve">Privately maintained? </t>
  </si>
  <si>
    <t>Privately Maintained:</t>
  </si>
  <si>
    <t>By affixing my professional seal and signature on this form, I hereby certify that the inlet filter:</t>
  </si>
  <si>
    <t>Provides the required water quality volume (WQv) treatment; and,</t>
  </si>
  <si>
    <t>development.</t>
  </si>
  <si>
    <t xml:space="preserve">By affixing my professional seal and signature on this form, I hereby certify that the inlet filter has been constructed in accordance with the approved design.  </t>
  </si>
  <si>
    <t>Contech</t>
  </si>
  <si>
    <t>Filtrexx</t>
  </si>
  <si>
    <t>SOP Technologies</t>
  </si>
  <si>
    <t xml:space="preserve"> Trash and Debris</t>
  </si>
  <si>
    <t>Treatment Flow Rate is not provided</t>
  </si>
  <si>
    <t>Catch Basin Inlet Filter</t>
  </si>
  <si>
    <t xml:space="preserve">Treatment  Flow Rate: </t>
  </si>
  <si>
    <t>Form 2H - Inlet Filter 
Design Form</t>
  </si>
  <si>
    <t>Inlet Filter</t>
  </si>
  <si>
    <t>Form 3H - Inlet Filter 
As-Built Certification Form</t>
  </si>
  <si>
    <t>Perform a field survey of the constructed inlet filter; and,</t>
  </si>
  <si>
    <t>Location of the inlet filter, rim elevation, sump elevation, inlet and outlet pipe elevations</t>
  </si>
  <si>
    <t>Use the as-built drawing to complete Form 3H – Inlet Filter As-built Certification Form;</t>
  </si>
  <si>
    <t>General overview of inlet filter</t>
  </si>
  <si>
    <t>Catch basin where the inlet filter is installed</t>
  </si>
  <si>
    <t>A inlet filter shall not be located within a floodplain or floodway;</t>
  </si>
  <si>
    <t xml:space="preserve">Installation of an inlet filter shall not adversely impact and/or cause flooding of properties located within, upstream, </t>
  </si>
  <si>
    <t>and/or downstream of the development;</t>
  </si>
  <si>
    <t>Inlet filter shall be privately maintained;</t>
  </si>
  <si>
    <t>Provide supporting data from the manufracturer.</t>
  </si>
  <si>
    <t>Inlet capacity is not provided</t>
  </si>
  <si>
    <t>Inlet is not accesiable for maintenance</t>
  </si>
  <si>
    <t>Inlet is not privately maintained</t>
  </si>
  <si>
    <t>Treatment  Flow Rate:</t>
  </si>
  <si>
    <t>Bypass Flow Rate:</t>
  </si>
  <si>
    <t>Bypass flow rate is not provided</t>
  </si>
  <si>
    <t>Parcel No. is not been provided</t>
  </si>
  <si>
    <t xml:space="preserve">Routine Inspections: </t>
  </si>
  <si>
    <t>Inspections</t>
  </si>
  <si>
    <t>Weekly</t>
  </si>
  <si>
    <t>Monthly</t>
  </si>
  <si>
    <t>Quarterly</t>
  </si>
  <si>
    <t>Semi-Annual</t>
  </si>
  <si>
    <t>Annual</t>
  </si>
  <si>
    <t>Manufacturer Recommended Inspection Frequency</t>
  </si>
  <si>
    <t xml:space="preserve">After 24-hour Rainfal Amount: </t>
  </si>
  <si>
    <t>Semi-Monthly</t>
  </si>
  <si>
    <t>Catch Basin &amp; Inlet</t>
  </si>
  <si>
    <t>Catch Basin &amp; Inlet: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</si>
</sst>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409]d\-mmm\-yy;@"/>
    <numFmt numFmtId="165" formatCode="0.000000"/>
    <numFmt numFmtId="166" formatCode="0."/>
    <numFmt numFmtId="167" formatCode="[$-409]d\ mmmm\ yyyy;@"/>
    <numFmt numFmtId="168" formatCode="[$-409]dd\ mmmm\ yyyy;@"/>
    <numFmt numFmtId="169" formatCode="[&lt;=9999999]###\-####;\(###\)\ ###\-####"/>
    <numFmt numFmtId="170" formatCode="00000"/>
    <numFmt numFmtId="171" formatCode="0.0"/>
    <numFmt numFmtId="172" formatCode="#,##0.0000"/>
    <numFmt numFmtId="173" formatCode="00\ 00\ 00\ 0\ 000\ 000.000"/>
    <numFmt numFmtId="174" formatCode="[$-409]dd\ mmmm\ yyyy\ h:mm\ AM/PM;@"/>
    <numFmt numFmtId="175" formatCode="0\)"/>
    <numFmt numFmtId="176" formatCode="0.000000_);\(0.000000\)"/>
  </numFmts>
  <fonts count="24"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vertAlign val="subscript"/>
      <sz val="10"/>
      <color theme="1"/>
      <name val="Calibri"/>
      <family val="2"/>
    </font>
    <font>
      <b/>
      <sz val="10"/>
      <color theme="1"/>
      <name val="Calibri"/>
      <family val="2"/>
      <scheme val="minor"/>
    </font>
    <font>
      <vertAlign val="superscript"/>
      <sz val="8"/>
      <color theme="1"/>
      <name val="Calibri"/>
      <family val="2"/>
    </font>
    <font>
      <b/>
      <sz val="12"/>
      <color theme="1"/>
      <name val="Calibri"/>
      <family val="2"/>
      <scheme val="minor"/>
    </font>
    <font>
      <u/>
      <sz val="11"/>
      <color theme="10"/>
      <name val="Calibri"/>
      <family val="2"/>
      <scheme val="minor"/>
    </font>
    <font>
      <b/>
      <u/>
      <sz val="10"/>
      <color theme="1"/>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u/>
      <sz val="10"/>
      <color theme="10"/>
      <name val="Calibri"/>
      <family val="2"/>
      <scheme val="minor"/>
    </font>
    <font>
      <vertAlign val="superscript"/>
      <sz val="10"/>
      <color theme="1"/>
      <name val="Calibri"/>
      <family val="2"/>
      <scheme val="minor"/>
    </font>
    <font>
      <sz val="8"/>
      <name val="Calibri"/>
      <family val="2"/>
      <scheme val="minor"/>
    </font>
    <font>
      <sz val="9"/>
      <color theme="1"/>
      <name val="Calibri"/>
      <family val="2"/>
      <scheme val="minor"/>
    </font>
    <font>
      <sz val="10"/>
      <color theme="1"/>
      <name val="Calibri"/>
      <family val="2"/>
    </font>
    <font>
      <sz val="9"/>
      <color indexed="81"/>
      <name val="Tahoma"/>
      <family val="2"/>
    </font>
    <font>
      <b/>
      <sz val="9"/>
      <color indexed="81"/>
      <name val="Tahoma"/>
      <family val="2"/>
    </font>
    <font>
      <b/>
      <sz val="11"/>
      <color theme="1"/>
      <name val="Calibri"/>
      <family val="2"/>
      <scheme val="minor"/>
    </font>
    <font>
      <b/>
      <sz val="11"/>
      <color theme="0"/>
      <name val="Calibri"/>
      <family val="2"/>
      <scheme val="minor"/>
    </font>
    <font>
      <b/>
      <sz val="12"/>
      <color theme="1"/>
      <name val="Calibri"/>
      <family val="2"/>
    </font>
  </fonts>
  <fills count="9">
    <fill>
      <patternFill patternType="none"/>
    </fill>
    <fill>
      <patternFill patternType="gray125"/>
    </fill>
    <fill>
      <patternFill patternType="solid">
        <fgColor theme="7" tint="0.599963377788628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bgColor theme="4"/>
      </patternFill>
    </fill>
    <fill>
      <patternFill patternType="solid">
        <fgColor theme="7" tint="0.79998168889431442"/>
        <bgColor indexed="64"/>
      </patternFill>
    </fill>
  </fills>
  <borders count="25">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right style="medium">
        <color auto="1"/>
      </right>
      <top/>
      <bottom/>
      <diagonal/>
    </border>
    <border>
      <left style="medium">
        <color auto="1"/>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s>
  <cellStyleXfs count="2">
    <xf numFmtId="0" fontId="0" fillId="0" borderId="0"/>
    <xf numFmtId="0" fontId="8" fillId="0" borderId="0" applyNumberFormat="0" applyFill="0" applyBorder="0" applyAlignment="0" applyProtection="0"/>
  </cellStyleXfs>
  <cellXfs count="195">
    <xf numFmtId="0" fontId="0" fillId="0" borderId="0" xfId="0"/>
    <xf numFmtId="0" fontId="1" fillId="0" borderId="0" xfId="0" applyFont="1" applyAlignment="1">
      <alignment vertical="center"/>
    </xf>
    <xf numFmtId="0" fontId="3" fillId="0" borderId="0" xfId="0" applyFont="1" applyAlignment="1">
      <alignment horizontal="right" vertical="center"/>
    </xf>
    <xf numFmtId="0" fontId="5" fillId="0" borderId="0" xfId="0" applyFont="1" applyAlignment="1">
      <alignment vertical="center" wrapText="1"/>
    </xf>
    <xf numFmtId="0" fontId="3" fillId="0" borderId="0" xfId="0" applyFont="1" applyAlignment="1">
      <alignment horizontal="center" vertical="center"/>
    </xf>
    <xf numFmtId="0" fontId="7" fillId="0" borderId="0" xfId="0" applyFont="1" applyAlignment="1">
      <alignment vertical="center"/>
    </xf>
    <xf numFmtId="0" fontId="3" fillId="0" borderId="0" xfId="0" applyFont="1" applyAlignment="1">
      <alignment horizontal="left" vertical="center"/>
    </xf>
    <xf numFmtId="0" fontId="3" fillId="5" borderId="0" xfId="0" applyFont="1" applyFill="1" applyAlignment="1">
      <alignment vertical="center"/>
    </xf>
    <xf numFmtId="166" fontId="11" fillId="0" borderId="0" xfId="0" applyNumberFormat="1" applyFont="1" applyAlignment="1">
      <alignment horizontal="center" vertical="center"/>
    </xf>
    <xf numFmtId="0" fontId="11" fillId="0" borderId="0" xfId="0" applyFont="1" applyAlignment="1">
      <alignment vertical="center"/>
    </xf>
    <xf numFmtId="0" fontId="11" fillId="0" borderId="1" xfId="0" applyFont="1" applyBorder="1" applyAlignment="1">
      <alignment horizontal="center" vertical="center"/>
    </xf>
    <xf numFmtId="4" fontId="11" fillId="0" borderId="1" xfId="0" applyNumberFormat="1" applyFont="1" applyBorder="1" applyAlignment="1">
      <alignment vertical="center"/>
    </xf>
    <xf numFmtId="0" fontId="12" fillId="2" borderId="1" xfId="0" applyFont="1" applyFill="1" applyBorder="1" applyAlignment="1">
      <alignment vertical="center"/>
    </xf>
    <xf numFmtId="0" fontId="11" fillId="4" borderId="1" xfId="0" applyFont="1" applyFill="1" applyBorder="1" applyAlignment="1">
      <alignment vertical="center"/>
    </xf>
    <xf numFmtId="0" fontId="7" fillId="0" borderId="0" xfId="0" applyFont="1" applyAlignment="1">
      <alignment horizontal="left" vertical="center"/>
    </xf>
    <xf numFmtId="0" fontId="3" fillId="0" borderId="11" xfId="0" applyFont="1" applyBorder="1" applyAlignment="1">
      <alignment horizontal="center" vertical="center"/>
    </xf>
    <xf numFmtId="0" fontId="3" fillId="5" borderId="0" xfId="0" applyFont="1" applyFill="1" applyAlignment="1">
      <alignment horizontal="center" vertical="center"/>
    </xf>
    <xf numFmtId="166" fontId="3" fillId="0" borderId="0" xfId="0" applyNumberFormat="1" applyFont="1" applyAlignment="1">
      <alignment horizontal="center" vertical="center"/>
    </xf>
    <xf numFmtId="0" fontId="2" fillId="0" borderId="0" xfId="0" applyFont="1" applyAlignment="1">
      <alignment vertical="center" wrapText="1"/>
    </xf>
    <xf numFmtId="0" fontId="2" fillId="0" borderId="0" xfId="0" applyFont="1" applyAlignment="1">
      <alignment horizontal="right" vertical="center" wrapText="1"/>
    </xf>
    <xf numFmtId="166" fontId="0" fillId="0" borderId="0" xfId="0" applyNumberFormat="1" applyAlignment="1">
      <alignment horizontal="center" vertical="center"/>
    </xf>
    <xf numFmtId="0" fontId="0" fillId="0" borderId="0" xfId="0" applyAlignment="1">
      <alignment vertical="center"/>
    </xf>
    <xf numFmtId="0" fontId="3" fillId="0" borderId="0" xfId="0" applyFont="1" applyAlignment="1">
      <alignment vertical="center"/>
    </xf>
    <xf numFmtId="0" fontId="13" fillId="0" borderId="0" xfId="0" applyFont="1" applyAlignment="1">
      <alignment horizontal="center" vertical="center"/>
    </xf>
    <xf numFmtId="2" fontId="3" fillId="0" borderId="0" xfId="0" applyNumberFormat="1" applyFont="1" applyAlignment="1">
      <alignment vertical="center"/>
    </xf>
    <xf numFmtId="0" fontId="3" fillId="0" borderId="0" xfId="0" applyFont="1" applyAlignment="1">
      <alignment horizontal="right"/>
    </xf>
    <xf numFmtId="4" fontId="3" fillId="0" borderId="0" xfId="0" applyNumberFormat="1" applyFont="1" applyAlignment="1">
      <alignment vertical="center"/>
    </xf>
    <xf numFmtId="0" fontId="8" fillId="0" borderId="0" xfId="1" applyBorder="1" applyAlignment="1" applyProtection="1">
      <alignment horizontal="left" vertical="center"/>
    </xf>
    <xf numFmtId="0" fontId="5" fillId="3" borderId="5" xfId="0" applyFont="1" applyFill="1" applyBorder="1" applyAlignment="1">
      <alignment vertical="center"/>
    </xf>
    <xf numFmtId="0" fontId="3" fillId="3" borderId="3" xfId="0" applyFont="1" applyFill="1" applyBorder="1" applyAlignment="1">
      <alignment vertical="center"/>
    </xf>
    <xf numFmtId="0" fontId="3" fillId="3" borderId="6" xfId="0" applyFont="1" applyFill="1" applyBorder="1" applyAlignment="1">
      <alignment vertical="center"/>
    </xf>
    <xf numFmtId="0" fontId="3" fillId="3" borderId="7" xfId="0" applyFont="1" applyFill="1" applyBorder="1" applyAlignment="1">
      <alignment vertical="center"/>
    </xf>
    <xf numFmtId="0" fontId="3" fillId="3" borderId="0" xfId="0" applyFont="1" applyFill="1" applyAlignment="1">
      <alignment vertical="center"/>
    </xf>
    <xf numFmtId="0" fontId="9" fillId="3" borderId="0" xfId="0" applyFont="1" applyFill="1" applyAlignment="1">
      <alignment horizontal="right" vertical="center"/>
    </xf>
    <xf numFmtId="0" fontId="9" fillId="3" borderId="0" xfId="0" applyFont="1" applyFill="1" applyAlignment="1">
      <alignment vertical="center"/>
    </xf>
    <xf numFmtId="0" fontId="3" fillId="3" borderId="8" xfId="0" applyFont="1" applyFill="1" applyBorder="1" applyAlignment="1">
      <alignment vertical="center"/>
    </xf>
    <xf numFmtId="0" fontId="3" fillId="3" borderId="0" xfId="0" applyFont="1" applyFill="1" applyAlignment="1">
      <alignment horizontal="right" vertical="center"/>
    </xf>
    <xf numFmtId="0" fontId="3" fillId="3" borderId="9" xfId="0" applyFont="1" applyFill="1" applyBorder="1" applyAlignment="1">
      <alignment vertical="center"/>
    </xf>
    <xf numFmtId="0" fontId="3" fillId="3" borderId="1" xfId="0" applyFont="1" applyFill="1" applyBorder="1" applyAlignment="1">
      <alignment vertical="center"/>
    </xf>
    <xf numFmtId="0" fontId="3" fillId="3" borderId="10" xfId="0" applyFont="1" applyFill="1" applyBorder="1" applyAlignment="1">
      <alignment vertical="center"/>
    </xf>
    <xf numFmtId="166" fontId="10" fillId="0" borderId="0" xfId="0" applyNumberFormat="1" applyFont="1" applyAlignment="1">
      <alignment vertical="center"/>
    </xf>
    <xf numFmtId="0" fontId="11" fillId="0" borderId="0" xfId="0" applyFont="1" applyAlignment="1">
      <alignment horizontal="left" vertical="center" wrapText="1"/>
    </xf>
    <xf numFmtId="0" fontId="11" fillId="0" borderId="0" xfId="0" applyFont="1" applyAlignment="1">
      <alignment vertical="center" wrapText="1"/>
    </xf>
    <xf numFmtId="0" fontId="3" fillId="0" borderId="0" xfId="0" applyFont="1" applyAlignment="1">
      <alignment vertical="top" wrapText="1"/>
    </xf>
    <xf numFmtId="0" fontId="1" fillId="0" borderId="0" xfId="0" applyFont="1" applyAlignment="1">
      <alignment horizontal="left" vertical="center"/>
    </xf>
    <xf numFmtId="0" fontId="0" fillId="0" borderId="0" xfId="0" applyAlignment="1">
      <alignment vertical="top" wrapText="1"/>
    </xf>
    <xf numFmtId="0" fontId="3" fillId="0" borderId="3" xfId="0" applyFont="1" applyBorder="1" applyAlignment="1">
      <alignment vertical="center"/>
    </xf>
    <xf numFmtId="0" fontId="0" fillId="0" borderId="0" xfId="0" applyAlignment="1">
      <alignment vertical="center" wrapText="1"/>
    </xf>
    <xf numFmtId="0" fontId="2" fillId="5" borderId="0" xfId="0" applyFont="1" applyFill="1" applyAlignment="1">
      <alignment vertical="center" wrapText="1"/>
    </xf>
    <xf numFmtId="0" fontId="2" fillId="0" borderId="0" xfId="0" applyFont="1" applyAlignment="1">
      <alignment vertical="center"/>
    </xf>
    <xf numFmtId="0" fontId="3" fillId="5" borderId="0" xfId="0" applyFont="1" applyFill="1" applyAlignment="1">
      <alignment horizontal="right" vertical="center"/>
    </xf>
    <xf numFmtId="1" fontId="3" fillId="0" borderId="0" xfId="0" applyNumberFormat="1" applyFont="1" applyAlignment="1">
      <alignment vertical="center"/>
    </xf>
    <xf numFmtId="166" fontId="0" fillId="0" borderId="0" xfId="0" applyNumberFormat="1" applyAlignment="1">
      <alignment horizontal="left" vertical="center"/>
    </xf>
    <xf numFmtId="0" fontId="3" fillId="0" borderId="0" xfId="0" applyFont="1"/>
    <xf numFmtId="0" fontId="0" fillId="0" borderId="0" xfId="0" applyAlignment="1">
      <alignment vertical="top"/>
    </xf>
    <xf numFmtId="0" fontId="3" fillId="0" borderId="0" xfId="0" applyFont="1" applyAlignment="1">
      <alignment vertical="top"/>
    </xf>
    <xf numFmtId="0" fontId="1" fillId="0" borderId="13" xfId="0" applyFont="1" applyBorder="1" applyAlignment="1">
      <alignment vertical="center"/>
    </xf>
    <xf numFmtId="0" fontId="3" fillId="0" borderId="14" xfId="0" applyFont="1" applyBorder="1" applyAlignment="1">
      <alignment vertical="center"/>
    </xf>
    <xf numFmtId="0" fontId="7" fillId="5" borderId="0" xfId="0" applyFont="1" applyFill="1" applyAlignment="1">
      <alignment horizontal="center" vertical="center"/>
    </xf>
    <xf numFmtId="0" fontId="3" fillId="0" borderId="1" xfId="0" applyFont="1" applyBorder="1" applyAlignment="1">
      <alignment vertical="center"/>
    </xf>
    <xf numFmtId="0" fontId="0" fillId="0" borderId="0" xfId="0" applyAlignment="1">
      <alignment horizontal="right" vertical="center"/>
    </xf>
    <xf numFmtId="0" fontId="0" fillId="0" borderId="0" xfId="0" applyAlignment="1">
      <alignment horizontal="center"/>
    </xf>
    <xf numFmtId="2" fontId="0" fillId="0" borderId="0" xfId="0" applyNumberFormat="1"/>
    <xf numFmtId="0" fontId="0" fillId="0" borderId="0" xfId="0" applyAlignment="1">
      <alignment horizontal="right"/>
    </xf>
    <xf numFmtId="0" fontId="3" fillId="0" borderId="0" xfId="0" applyFont="1" applyAlignment="1">
      <alignment vertical="center" wrapText="1"/>
    </xf>
    <xf numFmtId="166" fontId="0" fillId="0" borderId="0" xfId="0" applyNumberFormat="1" applyAlignment="1">
      <alignment horizontal="center" vertical="top" wrapText="1"/>
    </xf>
    <xf numFmtId="166" fontId="0" fillId="0" borderId="0" xfId="0" applyNumberFormat="1" applyAlignment="1">
      <alignment horizontal="center" vertical="center" wrapText="1"/>
    </xf>
    <xf numFmtId="166" fontId="0" fillId="0" borderId="0" xfId="0" applyNumberFormat="1" applyAlignment="1">
      <alignment horizontal="left" vertical="center" wrapText="1"/>
    </xf>
    <xf numFmtId="166" fontId="3" fillId="0" borderId="0" xfId="0" applyNumberFormat="1" applyFont="1" applyAlignment="1">
      <alignment horizontal="center" vertical="top"/>
    </xf>
    <xf numFmtId="0" fontId="18" fillId="0" borderId="0" xfId="0" applyFont="1" applyAlignment="1">
      <alignment horizontal="center" vertical="center"/>
    </xf>
    <xf numFmtId="166" fontId="3" fillId="0" borderId="0" xfId="0" applyNumberFormat="1" applyFont="1" applyAlignment="1">
      <alignment vertical="center"/>
    </xf>
    <xf numFmtId="0" fontId="3" fillId="5" borderId="11" xfId="0" applyFont="1" applyFill="1" applyBorder="1" applyAlignment="1">
      <alignment vertical="center"/>
    </xf>
    <xf numFmtId="0" fontId="3" fillId="5" borderId="11" xfId="0" applyFont="1" applyFill="1" applyBorder="1" applyAlignment="1">
      <alignment horizontal="center" vertical="center"/>
    </xf>
    <xf numFmtId="0" fontId="21" fillId="0" borderId="0" xfId="0" applyFont="1"/>
    <xf numFmtId="0" fontId="5" fillId="0" borderId="0" xfId="0" applyFont="1" applyAlignment="1">
      <alignment vertical="center"/>
    </xf>
    <xf numFmtId="0" fontId="3" fillId="0" borderId="3" xfId="0" applyFont="1" applyBorder="1" applyAlignment="1">
      <alignment horizontal="right" vertical="center"/>
    </xf>
    <xf numFmtId="166" fontId="3" fillId="0" borderId="0" xfId="0" applyNumberFormat="1" applyFont="1" applyAlignment="1">
      <alignment horizontal="center" vertical="center" wrapText="1"/>
    </xf>
    <xf numFmtId="166" fontId="3" fillId="0" borderId="0" xfId="0" applyNumberFormat="1" applyFont="1" applyAlignment="1">
      <alignment horizontal="center" vertical="top" wrapText="1"/>
    </xf>
    <xf numFmtId="0" fontId="3" fillId="0" borderId="0" xfId="0" applyFont="1" applyAlignment="1">
      <alignment horizontal="center" vertical="center" wrapText="1"/>
    </xf>
    <xf numFmtId="171" fontId="3" fillId="0" borderId="0" xfId="0" applyNumberFormat="1" applyFont="1" applyAlignment="1">
      <alignment vertical="center"/>
    </xf>
    <xf numFmtId="0" fontId="5" fillId="3" borderId="0" xfId="0" applyFont="1" applyFill="1" applyAlignment="1">
      <alignment horizontal="right" vertical="center"/>
    </xf>
    <xf numFmtId="172" fontId="3" fillId="5" borderId="11" xfId="0" applyNumberFormat="1" applyFont="1" applyFill="1" applyBorder="1" applyAlignment="1">
      <alignment vertical="center"/>
    </xf>
    <xf numFmtId="167" fontId="0" fillId="6" borderId="12" xfId="0" applyNumberFormat="1" applyFill="1" applyBorder="1" applyAlignment="1">
      <alignment horizontal="center"/>
    </xf>
    <xf numFmtId="0" fontId="0" fillId="6" borderId="12" xfId="0" applyFill="1" applyBorder="1" applyAlignment="1">
      <alignment horizontal="center"/>
    </xf>
    <xf numFmtId="2" fontId="0" fillId="0" borderId="0" xfId="0" applyNumberFormat="1" applyAlignment="1">
      <alignment horizontal="center"/>
    </xf>
    <xf numFmtId="168" fontId="0" fillId="0" borderId="0" xfId="0" applyNumberFormat="1" applyAlignment="1">
      <alignment horizontal="center"/>
    </xf>
    <xf numFmtId="167"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167" fontId="0" fillId="0" borderId="0" xfId="0" quotePrefix="1" applyNumberFormat="1" applyAlignment="1">
      <alignment horizontal="center"/>
    </xf>
    <xf numFmtId="0" fontId="7" fillId="0" borderId="0" xfId="0" applyFont="1" applyAlignment="1">
      <alignment horizontal="right" vertical="center"/>
    </xf>
    <xf numFmtId="0" fontId="11" fillId="5" borderId="0" xfId="0" applyFont="1" applyFill="1" applyAlignment="1">
      <alignment vertical="center"/>
    </xf>
    <xf numFmtId="0" fontId="7" fillId="0" borderId="11" xfId="0" applyFont="1" applyBorder="1" applyAlignment="1" applyProtection="1">
      <alignment horizontal="center" vertical="center"/>
      <protection locked="0"/>
    </xf>
    <xf numFmtId="0" fontId="11" fillId="5" borderId="11" xfId="0" applyFont="1" applyFill="1" applyBorder="1" applyAlignment="1">
      <alignment horizontal="center" vertical="center"/>
    </xf>
    <xf numFmtId="0" fontId="11" fillId="5" borderId="0" xfId="0" applyFont="1" applyFill="1" applyAlignment="1">
      <alignment horizontal="center" vertical="center"/>
    </xf>
    <xf numFmtId="166" fontId="11" fillId="5" borderId="0" xfId="0" applyNumberFormat="1" applyFont="1" applyFill="1" applyAlignment="1">
      <alignment horizontal="center" vertical="center"/>
    </xf>
    <xf numFmtId="0" fontId="0" fillId="0" borderId="18" xfId="0" applyBorder="1" applyAlignment="1">
      <alignment horizontal="right" vertical="center"/>
    </xf>
    <xf numFmtId="174" fontId="0" fillId="0" borderId="19" xfId="0" applyNumberFormat="1" applyBorder="1" applyAlignment="1">
      <alignment horizontal="center"/>
    </xf>
    <xf numFmtId="0" fontId="0" fillId="0" borderId="20" xfId="0" applyBorder="1" applyAlignment="1">
      <alignment horizontal="right" vertical="center"/>
    </xf>
    <xf numFmtId="0" fontId="0" fillId="8" borderId="21" xfId="0" applyFill="1" applyBorder="1" applyAlignment="1">
      <alignment horizontal="center"/>
    </xf>
    <xf numFmtId="174" fontId="0" fillId="8" borderId="12" xfId="0" applyNumberFormat="1" applyFill="1" applyBorder="1" applyAlignment="1">
      <alignment horizontal="center"/>
    </xf>
    <xf numFmtId="174" fontId="0" fillId="0" borderId="22" xfId="0" applyNumberFormat="1" applyBorder="1" applyAlignment="1">
      <alignment horizontal="center"/>
    </xf>
    <xf numFmtId="0" fontId="0" fillId="0" borderId="22" xfId="0" applyBorder="1" applyAlignment="1">
      <alignment horizontal="center"/>
    </xf>
    <xf numFmtId="0" fontId="0" fillId="0" borderId="23" xfId="0" applyBorder="1" applyAlignment="1">
      <alignment horizontal="right" vertical="center"/>
    </xf>
    <xf numFmtId="0" fontId="0" fillId="0" borderId="24" xfId="0" applyBorder="1" applyAlignment="1">
      <alignment horizontal="center"/>
    </xf>
    <xf numFmtId="0" fontId="0" fillId="0" borderId="0" xfId="0" applyAlignment="1">
      <alignment horizontal="right" vertical="center" indent="1"/>
    </xf>
    <xf numFmtId="0" fontId="22" fillId="7" borderId="15" xfId="0" applyFont="1" applyFill="1" applyBorder="1" applyAlignment="1">
      <alignment horizontal="center" vertical="center"/>
    </xf>
    <xf numFmtId="168" fontId="0" fillId="0" borderId="0" xfId="0" quotePrefix="1" applyNumberFormat="1" applyAlignment="1">
      <alignment horizontal="center" vertical="center"/>
    </xf>
    <xf numFmtId="0" fontId="0" fillId="0" borderId="0" xfId="0" applyAlignment="1">
      <alignment horizontal="center" vertical="center"/>
    </xf>
    <xf numFmtId="167" fontId="0" fillId="0" borderId="0" xfId="0" quotePrefix="1" applyNumberFormat="1" applyAlignment="1">
      <alignment horizontal="center" vertical="center"/>
    </xf>
    <xf numFmtId="1" fontId="0" fillId="0" borderId="0" xfId="0" applyNumberFormat="1" applyAlignment="1">
      <alignment horizontal="center"/>
    </xf>
    <xf numFmtId="0" fontId="11" fillId="0" borderId="0" xfId="0" applyFont="1" applyAlignment="1">
      <alignment vertical="top" wrapText="1"/>
    </xf>
    <xf numFmtId="175" fontId="7" fillId="0" borderId="0" xfId="0" applyNumberFormat="1" applyFont="1" applyAlignment="1">
      <alignment horizontal="right" vertical="center"/>
    </xf>
    <xf numFmtId="175" fontId="7" fillId="0" borderId="0" xfId="0" applyNumberFormat="1" applyFont="1" applyAlignment="1">
      <alignment vertical="center"/>
    </xf>
    <xf numFmtId="0" fontId="7" fillId="5" borderId="0" xfId="0" applyFont="1" applyFill="1" applyAlignment="1">
      <alignment horizontal="right" vertical="center"/>
    </xf>
    <xf numFmtId="0" fontId="0" fillId="0" borderId="11" xfId="0" applyBorder="1" applyAlignment="1" applyProtection="1">
      <alignment horizontal="center" vertical="center"/>
      <protection locked="0"/>
    </xf>
    <xf numFmtId="0" fontId="3" fillId="0" borderId="0" xfId="0" applyFont="1" applyAlignment="1">
      <alignment horizontal="center" vertical="center" textRotation="90" wrapText="1"/>
    </xf>
    <xf numFmtId="167" fontId="0" fillId="0" borderId="0" xfId="0" applyNumberFormat="1" applyAlignment="1">
      <alignment horizontal="center" vertical="center"/>
    </xf>
    <xf numFmtId="0" fontId="0" fillId="0" borderId="0" xfId="0" applyAlignment="1">
      <alignment horizontal="left" vertical="center"/>
    </xf>
    <xf numFmtId="0" fontId="5" fillId="5" borderId="0" xfId="0" applyFont="1" applyFill="1" applyAlignment="1">
      <alignment vertical="center"/>
    </xf>
    <xf numFmtId="2" fontId="3" fillId="0" borderId="0" xfId="0" applyNumberFormat="1" applyFont="1" applyAlignment="1">
      <alignment horizontal="right" vertical="center"/>
    </xf>
    <xf numFmtId="166" fontId="5" fillId="0" borderId="0" xfId="0" applyNumberFormat="1" applyFont="1" applyAlignment="1">
      <alignment textRotation="90"/>
    </xf>
    <xf numFmtId="0" fontId="5" fillId="0" borderId="0" xfId="0" applyFont="1" applyAlignment="1">
      <alignment textRotation="90"/>
    </xf>
    <xf numFmtId="0" fontId="3" fillId="0" borderId="0" xfId="0" applyFont="1" applyAlignment="1" applyProtection="1">
      <alignment horizontal="center" vertical="center"/>
      <protection hidden="1"/>
    </xf>
    <xf numFmtId="0" fontId="0" fillId="0" borderId="11" xfId="0" applyBorder="1" applyAlignment="1">
      <alignment horizontal="center" vertical="center"/>
    </xf>
    <xf numFmtId="168" fontId="11" fillId="0" borderId="0" xfId="0" applyNumberFormat="1" applyFont="1" applyAlignment="1">
      <alignment vertical="center"/>
    </xf>
    <xf numFmtId="0" fontId="21" fillId="0" borderId="0" xfId="0" applyFont="1" applyAlignment="1">
      <alignment vertical="center" wrapText="1"/>
    </xf>
    <xf numFmtId="0" fontId="22" fillId="7" borderId="16" xfId="0" applyFont="1" applyFill="1" applyBorder="1" applyAlignment="1">
      <alignment horizontal="center" vertical="center"/>
    </xf>
    <xf numFmtId="0" fontId="22" fillId="7" borderId="17" xfId="0" applyFont="1" applyFill="1" applyBorder="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vertical="top" wrapText="1"/>
    </xf>
    <xf numFmtId="2" fontId="3" fillId="0" borderId="1" xfId="0" applyNumberFormat="1"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locked="0"/>
    </xf>
    <xf numFmtId="2" fontId="3" fillId="0" borderId="2" xfId="0" applyNumberFormat="1" applyFont="1" applyBorder="1" applyAlignment="1" applyProtection="1">
      <alignment horizontal="right" vertical="center"/>
      <protection locked="0"/>
    </xf>
    <xf numFmtId="4" fontId="3" fillId="0" borderId="1" xfId="0" applyNumberFormat="1" applyFont="1" applyBorder="1" applyAlignment="1" applyProtection="1">
      <alignment horizontal="right" vertical="center"/>
      <protection locked="0"/>
    </xf>
    <xf numFmtId="0" fontId="3" fillId="0" borderId="0" xfId="0" applyFont="1" applyAlignment="1">
      <alignment horizontal="left" vertical="center"/>
    </xf>
    <xf numFmtId="4" fontId="3" fillId="0" borderId="2" xfId="0" applyNumberFormat="1" applyFont="1" applyBorder="1" applyAlignment="1" applyProtection="1">
      <alignment horizontal="right" vertical="center"/>
      <protection locked="0"/>
    </xf>
    <xf numFmtId="3" fontId="3" fillId="0" borderId="2" xfId="0" applyNumberFormat="1" applyFont="1" applyBorder="1" applyAlignment="1" applyProtection="1">
      <alignment horizontal="right" vertical="center"/>
      <protection hidden="1"/>
    </xf>
    <xf numFmtId="172" fontId="3" fillId="0" borderId="1" xfId="0" applyNumberFormat="1" applyFont="1" applyBorder="1" applyAlignment="1" applyProtection="1">
      <alignment horizontal="right" vertical="center"/>
      <protection hidden="1"/>
    </xf>
    <xf numFmtId="4" fontId="3" fillId="0" borderId="1" xfId="0" applyNumberFormat="1" applyFont="1" applyBorder="1" applyAlignment="1" applyProtection="1">
      <alignment horizontal="right" vertical="center"/>
      <protection hidden="1"/>
    </xf>
    <xf numFmtId="173" fontId="3" fillId="0" borderId="1" xfId="0" applyNumberFormat="1" applyFont="1" applyBorder="1" applyAlignment="1" applyProtection="1">
      <alignment horizontal="center" vertical="center"/>
      <protection locked="0"/>
    </xf>
    <xf numFmtId="0" fontId="10" fillId="0" borderId="0" xfId="0" applyFont="1" applyAlignment="1">
      <alignment horizontal="left" vertical="center"/>
    </xf>
    <xf numFmtId="164" fontId="3" fillId="0" borderId="1" xfId="0" applyNumberFormat="1" applyFont="1" applyBorder="1" applyAlignment="1" applyProtection="1">
      <alignment horizontal="center" vertical="center"/>
      <protection locked="0"/>
    </xf>
    <xf numFmtId="0" fontId="2" fillId="0" borderId="0" xfId="0" applyFont="1" applyAlignment="1">
      <alignment horizontal="center" vertical="center" wrapText="1"/>
    </xf>
    <xf numFmtId="0" fontId="3" fillId="0" borderId="2" xfId="0"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4" fontId="3" fillId="0" borderId="1" xfId="0" quotePrefix="1" applyNumberFormat="1" applyFont="1" applyBorder="1" applyAlignment="1" applyProtection="1">
      <alignment horizontal="right" vertical="center"/>
      <protection locked="0"/>
    </xf>
    <xf numFmtId="0" fontId="3" fillId="0" borderId="0" xfId="0" applyFont="1" applyAlignment="1" applyProtection="1">
      <alignment horizontal="lef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1" xfId="0" applyFont="1" applyBorder="1" applyAlignment="1" applyProtection="1">
      <alignment horizontal="left" vertical="center"/>
      <protection hidden="1"/>
    </xf>
    <xf numFmtId="164" fontId="3" fillId="0" borderId="1" xfId="0" applyNumberFormat="1" applyFont="1" applyBorder="1" applyAlignment="1" applyProtection="1">
      <alignment horizontal="center" vertical="center"/>
      <protection hidden="1"/>
    </xf>
    <xf numFmtId="0" fontId="3" fillId="0" borderId="2" xfId="0" applyFont="1" applyBorder="1" applyAlignment="1" applyProtection="1">
      <alignment horizontal="center" vertical="center"/>
      <protection hidden="1"/>
    </xf>
    <xf numFmtId="0" fontId="14" fillId="0" borderId="1" xfId="1"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167" fontId="17" fillId="0" borderId="0" xfId="0" applyNumberFormat="1" applyFont="1" applyAlignment="1">
      <alignment horizontal="left" vertical="center"/>
    </xf>
    <xf numFmtId="0" fontId="3" fillId="0" borderId="0" xfId="0" applyFont="1" applyAlignment="1">
      <alignment horizontal="center" vertical="center"/>
    </xf>
    <xf numFmtId="4" fontId="3" fillId="0" borderId="4" xfId="0" applyNumberFormat="1" applyFont="1" applyBorder="1" applyAlignment="1" applyProtection="1">
      <alignment horizontal="right" vertical="center"/>
      <protection locked="0"/>
    </xf>
    <xf numFmtId="165" fontId="3" fillId="0" borderId="1" xfId="0" applyNumberFormat="1" applyFont="1" applyBorder="1" applyAlignment="1" applyProtection="1">
      <alignment horizontal="right" vertical="center"/>
      <protection locked="0"/>
    </xf>
    <xf numFmtId="176" fontId="3" fillId="0" borderId="1" xfId="0" applyNumberFormat="1" applyFont="1" applyBorder="1" applyAlignment="1" applyProtection="1">
      <alignment horizontal="right" vertical="center"/>
      <protection locked="0"/>
    </xf>
    <xf numFmtId="173" fontId="3" fillId="0" borderId="1" xfId="0" applyNumberFormat="1" applyFont="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left" vertical="center"/>
    </xf>
    <xf numFmtId="0" fontId="3" fillId="0" borderId="2" xfId="0" applyFont="1" applyBorder="1" applyAlignment="1">
      <alignment horizontal="left" vertical="center"/>
    </xf>
    <xf numFmtId="169" fontId="3" fillId="0" borderId="1" xfId="0" applyNumberFormat="1" applyFont="1" applyBorder="1" applyAlignment="1" applyProtection="1">
      <alignment horizontal="center" vertical="center"/>
      <protection locked="0"/>
    </xf>
    <xf numFmtId="170" fontId="3" fillId="0" borderId="1" xfId="0" applyNumberFormat="1" applyFont="1" applyBorder="1" applyAlignment="1" applyProtection="1">
      <alignment horizontal="center" vertical="center"/>
      <protection locked="0"/>
    </xf>
    <xf numFmtId="2" fontId="3" fillId="0" borderId="2" xfId="0" applyNumberFormat="1" applyFont="1" applyBorder="1" applyAlignment="1">
      <alignment horizontal="right" vertical="center"/>
    </xf>
    <xf numFmtId="2" fontId="3" fillId="0" borderId="1" xfId="0" applyNumberFormat="1" applyFont="1" applyBorder="1" applyAlignment="1">
      <alignment horizontal="right" vertical="center"/>
    </xf>
    <xf numFmtId="0" fontId="3" fillId="0" borderId="3" xfId="0" applyFont="1" applyBorder="1" applyAlignment="1" applyProtection="1">
      <alignment horizontal="left" vertical="center"/>
      <protection locked="0"/>
    </xf>
    <xf numFmtId="164" fontId="3" fillId="0" borderId="2" xfId="0" applyNumberFormat="1" applyFont="1" applyBorder="1" applyAlignment="1" applyProtection="1">
      <alignment horizontal="center" vertical="center"/>
      <protection hidden="1"/>
    </xf>
    <xf numFmtId="0" fontId="3" fillId="0" borderId="2" xfId="0" applyFont="1" applyBorder="1" applyAlignment="1" applyProtection="1">
      <alignment horizontal="left" vertical="center"/>
      <protection hidden="1"/>
    </xf>
    <xf numFmtId="0" fontId="7" fillId="3" borderId="0" xfId="0" applyFont="1" applyFill="1" applyAlignment="1">
      <alignment horizontal="left" vertical="center"/>
    </xf>
    <xf numFmtId="0" fontId="3" fillId="0" borderId="1" xfId="0" applyFont="1" applyBorder="1" applyAlignment="1">
      <alignment horizontal="center" vertical="center"/>
    </xf>
    <xf numFmtId="165" fontId="3" fillId="0" borderId="1" xfId="0" applyNumberFormat="1" applyFont="1" applyBorder="1" applyAlignment="1" applyProtection="1">
      <alignment horizontal="right" vertical="center"/>
      <protection hidden="1"/>
    </xf>
    <xf numFmtId="0" fontId="8" fillId="0" borderId="2" xfId="1" applyBorder="1" applyAlignment="1" applyProtection="1">
      <alignment horizontal="left" vertical="center"/>
      <protection locked="0"/>
    </xf>
    <xf numFmtId="0" fontId="3" fillId="0" borderId="5" xfId="0" applyFont="1" applyBorder="1" applyAlignment="1" applyProtection="1">
      <alignment horizontal="left" vertical="center" wrapText="1"/>
      <protection locked="0"/>
    </xf>
    <xf numFmtId="0" fontId="3" fillId="0" borderId="3" xfId="0" applyFont="1" applyBorder="1" applyAlignment="1" applyProtection="1">
      <alignment horizontal="left" vertical="center" wrapText="1"/>
      <protection locked="0"/>
    </xf>
    <xf numFmtId="0" fontId="3" fillId="0" borderId="6"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9" xfId="0" applyFont="1" applyBorder="1" applyAlignment="1" applyProtection="1">
      <alignment horizontal="left" vertical="center" wrapText="1"/>
      <protection locked="0"/>
    </xf>
    <xf numFmtId="0" fontId="3" fillId="0" borderId="1" xfId="0" applyFont="1" applyBorder="1" applyAlignment="1" applyProtection="1">
      <alignment horizontal="left" vertical="center" wrapText="1"/>
      <protection locked="0"/>
    </xf>
    <xf numFmtId="0" fontId="3" fillId="0" borderId="10" xfId="0" applyFont="1" applyBorder="1" applyAlignment="1" applyProtection="1">
      <alignment horizontal="left" vertical="center" wrapText="1"/>
      <protection locked="0"/>
    </xf>
    <xf numFmtId="0" fontId="3" fillId="0" borderId="1" xfId="0" applyFont="1" applyBorder="1" applyAlignment="1" applyProtection="1">
      <alignment horizontal="right" vertical="center"/>
      <protection locked="0"/>
    </xf>
    <xf numFmtId="169" fontId="3" fillId="0" borderId="2" xfId="0" applyNumberFormat="1" applyFont="1" applyBorder="1" applyAlignment="1" applyProtection="1">
      <alignment horizontal="center" vertical="center"/>
      <protection locked="0"/>
    </xf>
    <xf numFmtId="0" fontId="3" fillId="0" borderId="1" xfId="0" applyFont="1" applyBorder="1" applyAlignment="1">
      <alignment horizontal="right" vertical="center"/>
    </xf>
  </cellXfs>
  <cellStyles count="2">
    <cellStyle name="Hyperlink" xfId="1" builtinId="8"/>
    <cellStyle name="Normal" xfId="0" builtinId="0"/>
  </cellStyles>
  <dxfs count="114">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border>
        <bottom style="thin">
          <color auto="1"/>
        </bottom>
        <vertical/>
        <horizontal/>
      </border>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border>
        <bottom style="thin">
          <color auto="1"/>
        </bottom>
        <vertical/>
        <horizontal/>
      </border>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numFmt numFmtId="3" formatCode="#,##0"/>
    </dxf>
    <dxf>
      <numFmt numFmtId="172" formatCode="#,##0.000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2" formatCode="#,##0.0000"/>
    </dxf>
    <dxf>
      <numFmt numFmtId="3" formatCode="#,##0"/>
    </dxf>
    <dxf>
      <fill>
        <patternFill>
          <bgColor theme="5" tint="0.59996337778862885"/>
        </patternFill>
      </fill>
    </dxf>
    <dxf>
      <border>
        <bottom style="thin">
          <color auto="1"/>
        </bottom>
        <vertical/>
        <horizontal/>
      </border>
    </dxf>
    <dxf>
      <fill>
        <patternFill>
          <bgColor theme="9" tint="0.59996337778862885"/>
        </patternFill>
      </fill>
    </dxf>
    <dxf>
      <fill>
        <patternFill>
          <bgColor theme="9" tint="0.59996337778862885"/>
        </patternFill>
      </fill>
      <border>
        <bottom/>
        <vertical/>
        <horizontal/>
      </border>
    </dxf>
    <dxf>
      <border>
        <bottom style="thin">
          <color auto="1"/>
        </bottom>
        <vertical/>
        <horizontal/>
      </border>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numFmt numFmtId="172" formatCode="#,##0.000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worksheet" Target="worksheets/sheet5.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jpeg"/><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emf"/><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7</xdr:col>
      <xdr:colOff>117794</xdr:colOff>
      <xdr:row>37</xdr:row>
      <xdr:rowOff>49242</xdr:rowOff>
    </xdr:from>
    <xdr:to>
      <xdr:col>7</xdr:col>
      <xdr:colOff>968059</xdr:colOff>
      <xdr:row>37</xdr:row>
      <xdr:rowOff>779053</xdr:rowOff>
    </xdr:to>
    <xdr:pic>
      <xdr:nvPicPr>
        <xdr:cNvPr id="13" name="Picture 12">
          <a:extLst>
            <a:ext uri="{FF2B5EF4-FFF2-40B4-BE49-F238E27FC236}">
              <a16:creationId xmlns:a16="http://schemas.microsoft.com/office/drawing/2014/main" id="{FCC646E7-180C-4461-874E-B8ACF478E3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714434" y="8781762"/>
          <a:ext cx="854075" cy="724096"/>
        </a:xfrm>
        <a:prstGeom prst="rect">
          <a:avLst/>
        </a:prstGeom>
        <a:noFill/>
        <a:ln>
          <a:noFill/>
        </a:ln>
      </xdr:spPr>
    </xdr:pic>
    <xdr:clientData/>
  </xdr:twoCellAnchor>
  <xdr:twoCellAnchor editAs="oneCell">
    <xdr:from>
      <xdr:col>5</xdr:col>
      <xdr:colOff>20605</xdr:colOff>
      <xdr:row>36</xdr:row>
      <xdr:rowOff>15239</xdr:rowOff>
    </xdr:from>
    <xdr:to>
      <xdr:col>5</xdr:col>
      <xdr:colOff>1050901</xdr:colOff>
      <xdr:row>37</xdr:row>
      <xdr:rowOff>1270</xdr:rowOff>
    </xdr:to>
    <xdr:pic>
      <xdr:nvPicPr>
        <xdr:cNvPr id="14" name="Picture 13">
          <a:extLst>
            <a:ext uri="{FF2B5EF4-FFF2-40B4-BE49-F238E27FC236}">
              <a16:creationId xmlns:a16="http://schemas.microsoft.com/office/drawing/2014/main" id="{216857E7-44CB-4CBE-AB07-957D2E8EC85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564" b="7492"/>
        <a:stretch>
          <a:fillRect/>
        </a:stretch>
      </xdr:blipFill>
      <xdr:spPr bwMode="auto">
        <a:xfrm>
          <a:off x="5755925" y="9814559"/>
          <a:ext cx="1022676" cy="797561"/>
        </a:xfrm>
        <a:prstGeom prst="rect">
          <a:avLst/>
        </a:prstGeom>
        <a:noFill/>
        <a:ln>
          <a:noFill/>
        </a:ln>
      </xdr:spPr>
    </xdr:pic>
    <xdr:clientData/>
  </xdr:twoCellAnchor>
  <xdr:twoCellAnchor editAs="oneCell">
    <xdr:from>
      <xdr:col>5</xdr:col>
      <xdr:colOff>13476</xdr:colOff>
      <xdr:row>32</xdr:row>
      <xdr:rowOff>22073</xdr:rowOff>
    </xdr:from>
    <xdr:to>
      <xdr:col>5</xdr:col>
      <xdr:colOff>781049</xdr:colOff>
      <xdr:row>33</xdr:row>
      <xdr:rowOff>403</xdr:rowOff>
    </xdr:to>
    <xdr:pic>
      <xdr:nvPicPr>
        <xdr:cNvPr id="15" name="Picture 14">
          <a:extLst>
            <a:ext uri="{FF2B5EF4-FFF2-40B4-BE49-F238E27FC236}">
              <a16:creationId xmlns:a16="http://schemas.microsoft.com/office/drawing/2014/main" id="{8E362FC5-82A6-40C9-828E-4D3B5D503B4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48796" y="6529553"/>
          <a:ext cx="779003" cy="784145"/>
        </a:xfrm>
        <a:prstGeom prst="rect">
          <a:avLst/>
        </a:prstGeom>
        <a:ln>
          <a:noFill/>
        </a:ln>
      </xdr:spPr>
    </xdr:pic>
    <xdr:clientData/>
  </xdr:twoCellAnchor>
  <xdr:twoCellAnchor editAs="oneCell">
    <xdr:from>
      <xdr:col>5</xdr:col>
      <xdr:colOff>11396</xdr:colOff>
      <xdr:row>35</xdr:row>
      <xdr:rowOff>12044</xdr:rowOff>
    </xdr:from>
    <xdr:to>
      <xdr:col>5</xdr:col>
      <xdr:colOff>949769</xdr:colOff>
      <xdr:row>36</xdr:row>
      <xdr:rowOff>2540</xdr:rowOff>
    </xdr:to>
    <xdr:pic>
      <xdr:nvPicPr>
        <xdr:cNvPr id="16" name="Picture 15">
          <a:extLst>
            <a:ext uri="{FF2B5EF4-FFF2-40B4-BE49-F238E27FC236}">
              <a16:creationId xmlns:a16="http://schemas.microsoft.com/office/drawing/2014/main" id="{013F1529-6392-4792-A198-309EB62024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5746716" y="8988404"/>
          <a:ext cx="938373" cy="805836"/>
        </a:xfrm>
        <a:prstGeom prst="rect">
          <a:avLst/>
        </a:prstGeom>
        <a:noFill/>
        <a:ln>
          <a:noFill/>
        </a:ln>
      </xdr:spPr>
    </xdr:pic>
    <xdr:clientData/>
  </xdr:twoCellAnchor>
  <xdr:twoCellAnchor editAs="oneCell">
    <xdr:from>
      <xdr:col>5</xdr:col>
      <xdr:colOff>15364</xdr:colOff>
      <xdr:row>33</xdr:row>
      <xdr:rowOff>10854</xdr:rowOff>
    </xdr:from>
    <xdr:to>
      <xdr:col>5</xdr:col>
      <xdr:colOff>797662</xdr:colOff>
      <xdr:row>34</xdr:row>
      <xdr:rowOff>2540</xdr:rowOff>
    </xdr:to>
    <xdr:pic>
      <xdr:nvPicPr>
        <xdr:cNvPr id="17" name="Picture 16" descr="Logo&#10;&#10;Description automatically generated">
          <a:extLst>
            <a:ext uri="{FF2B5EF4-FFF2-40B4-BE49-F238E27FC236}">
              <a16:creationId xmlns:a16="http://schemas.microsoft.com/office/drawing/2014/main" id="{3CDE450C-FD7E-4DDE-A9D3-C98C10D0BB6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750684" y="7341294"/>
          <a:ext cx="782298" cy="807026"/>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7</xdr:col>
          <xdr:colOff>19050</xdr:colOff>
          <xdr:row>31</xdr:row>
          <xdr:rowOff>15240</xdr:rowOff>
        </xdr:from>
        <xdr:to>
          <xdr:col>7</xdr:col>
          <xdr:colOff>1447800</xdr:colOff>
          <xdr:row>32</xdr:row>
          <xdr:rowOff>19050</xdr:rowOff>
        </xdr:to>
        <xdr:pic>
          <xdr:nvPicPr>
            <xdr:cNvPr id="18" name="Picture 17">
              <a:extLst>
                <a:ext uri="{FF2B5EF4-FFF2-40B4-BE49-F238E27FC236}">
                  <a16:creationId xmlns:a16="http://schemas.microsoft.com/office/drawing/2014/main" id="{8CED49AF-EFE4-349A-25B5-FC2FC9108161}"/>
                </a:ext>
              </a:extLst>
            </xdr:cNvPr>
            <xdr:cNvPicPr>
              <a:picLocks noChangeAspect="1" noChangeArrowheads="1"/>
              <a:extLst>
                <a:ext uri="{84589F7E-364E-4C9E-8A38-B11213B215E9}">
                  <a14:cameraTool cellRange="Logo" spid="_x0000_s1811"/>
                </a:ext>
              </a:extLst>
            </xdr:cNvPicPr>
          </xdr:nvPicPr>
          <xdr:blipFill>
            <a:blip xmlns:r="http://schemas.openxmlformats.org/officeDocument/2006/relationships" r:embed="rId6"/>
            <a:srcRect/>
            <a:stretch>
              <a:fillRect/>
            </a:stretch>
          </xdr:blipFill>
          <xdr:spPr bwMode="auto">
            <a:xfrm>
              <a:off x="7677150" y="5644515"/>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15240</xdr:colOff>
      <xdr:row>37</xdr:row>
      <xdr:rowOff>162560</xdr:rowOff>
    </xdr:from>
    <xdr:to>
      <xdr:col>5</xdr:col>
      <xdr:colOff>1388151</xdr:colOff>
      <xdr:row>37</xdr:row>
      <xdr:rowOff>645093</xdr:rowOff>
    </xdr:to>
    <xdr:pic>
      <xdr:nvPicPr>
        <xdr:cNvPr id="3" name="Picture 2">
          <a:extLst>
            <a:ext uri="{FF2B5EF4-FFF2-40B4-BE49-F238E27FC236}">
              <a16:creationId xmlns:a16="http://schemas.microsoft.com/office/drawing/2014/main" id="{B3E5485B-CC81-4102-81C8-CCF46FDE9D9E}"/>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21267" b="19271"/>
        <a:stretch/>
      </xdr:blipFill>
      <xdr:spPr>
        <a:xfrm>
          <a:off x="5750560" y="10784840"/>
          <a:ext cx="1367196" cy="486343"/>
        </a:xfrm>
        <a:prstGeom prst="rect">
          <a:avLst/>
        </a:prstGeom>
      </xdr:spPr>
    </xdr:pic>
    <xdr:clientData/>
  </xdr:twoCellAnchor>
  <xdr:twoCellAnchor editAs="oneCell">
    <xdr:from>
      <xdr:col>5</xdr:col>
      <xdr:colOff>17780</xdr:colOff>
      <xdr:row>30</xdr:row>
      <xdr:rowOff>160020</xdr:rowOff>
    </xdr:from>
    <xdr:to>
      <xdr:col>5</xdr:col>
      <xdr:colOff>896620</xdr:colOff>
      <xdr:row>32</xdr:row>
      <xdr:rowOff>22266</xdr:rowOff>
    </xdr:to>
    <xdr:pic>
      <xdr:nvPicPr>
        <xdr:cNvPr id="2" name="Picture 1">
          <a:extLst>
            <a:ext uri="{FF2B5EF4-FFF2-40B4-BE49-F238E27FC236}">
              <a16:creationId xmlns:a16="http://schemas.microsoft.com/office/drawing/2014/main" id="{73F0C9AA-9D4E-4F91-B5AE-1539C5546C70}"/>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5753100" y="5661660"/>
          <a:ext cx="871220" cy="871896"/>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173990</xdr:colOff>
      <xdr:row>54</xdr:row>
      <xdr:rowOff>86360</xdr:rowOff>
    </xdr:from>
    <xdr:ext cx="712568" cy="259080"/>
    <xdr:pic>
      <xdr:nvPicPr>
        <xdr:cNvPr id="2" name="Picture 1">
          <a:extLst>
            <a:ext uri="{FF2B5EF4-FFF2-40B4-BE49-F238E27FC236}">
              <a16:creationId xmlns:a16="http://schemas.microsoft.com/office/drawing/2014/main" id="{7025A697-6395-4B77-9310-FC7ABC835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005" y="9203690"/>
          <a:ext cx="712568" cy="259080"/>
        </a:xfrm>
        <a:prstGeom prst="rect">
          <a:avLst/>
        </a:prstGeom>
      </xdr:spPr>
    </xdr:pic>
    <xdr:clientData/>
  </xdr:oneCellAnchor>
  <xdr:oneCellAnchor>
    <xdr:from>
      <xdr:col>31</xdr:col>
      <xdr:colOff>154940</xdr:colOff>
      <xdr:row>100</xdr:row>
      <xdr:rowOff>73660</xdr:rowOff>
    </xdr:from>
    <xdr:ext cx="712568" cy="259080"/>
    <xdr:pic>
      <xdr:nvPicPr>
        <xdr:cNvPr id="3" name="Picture 2">
          <a:extLst>
            <a:ext uri="{FF2B5EF4-FFF2-40B4-BE49-F238E27FC236}">
              <a16:creationId xmlns:a16="http://schemas.microsoft.com/office/drawing/2014/main" id="{B267A81D-1F78-4785-98FA-A7EE66B1E6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6940" y="1798701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59690</xdr:colOff>
          <xdr:row>3</xdr:row>
          <xdr:rowOff>174540</xdr:rowOff>
        </xdr:to>
        <xdr:pic>
          <xdr:nvPicPr>
            <xdr:cNvPr id="4" name="Picture 3">
              <a:extLst>
                <a:ext uri="{FF2B5EF4-FFF2-40B4-BE49-F238E27FC236}">
                  <a16:creationId xmlns:a16="http://schemas.microsoft.com/office/drawing/2014/main" id="{24600BE9-0100-40AA-884F-FF23958C06E4}"/>
                </a:ext>
              </a:extLst>
            </xdr:cNvPr>
            <xdr:cNvPicPr>
              <a:picLocks noChangeAspect="1" noChangeArrowheads="1"/>
              <a:extLst>
                <a:ext uri="{84589F7E-364E-4C9E-8A38-B11213B215E9}">
                  <a14:cameraTool cellRange="Logo" spid="_x0000_s15723"/>
                </a:ext>
              </a:extLst>
            </xdr:cNvPicPr>
          </xdr:nvPicPr>
          <xdr:blipFill>
            <a:blip xmlns:r="http://schemas.openxmlformats.org/officeDocument/2006/relationships" r:embed="rId2"/>
            <a:srcRect/>
            <a:stretch>
              <a:fillRect/>
            </a:stretch>
          </xdr:blipFill>
          <xdr:spPr bwMode="auto">
            <a:xfrm>
              <a:off x="1" y="0"/>
              <a:ext cx="1333499" cy="75747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0</xdr:colOff>
          <xdr:row>0</xdr:row>
          <xdr:rowOff>0</xdr:rowOff>
        </xdr:from>
        <xdr:to>
          <xdr:col>50</xdr:col>
          <xdr:colOff>168910</xdr:colOff>
          <xdr:row>3</xdr:row>
          <xdr:rowOff>170958</xdr:rowOff>
        </xdr:to>
        <xdr:pic>
          <xdr:nvPicPr>
            <xdr:cNvPr id="5" name="Picture 4">
              <a:extLst>
                <a:ext uri="{FF2B5EF4-FFF2-40B4-BE49-F238E27FC236}">
                  <a16:creationId xmlns:a16="http://schemas.microsoft.com/office/drawing/2014/main" id="{29CA63A5-8DE4-4DBD-BDC9-CCF133B89892}"/>
                </a:ext>
              </a:extLst>
            </xdr:cNvPr>
            <xdr:cNvPicPr>
              <a:picLocks noChangeAspect="1" noChangeArrowheads="1"/>
              <a:extLst>
                <a:ext uri="{84589F7E-364E-4C9E-8A38-B11213B215E9}">
                  <a14:cameraTool cellRange="Logo" spid="_x0000_s15724"/>
                </a:ext>
              </a:extLst>
            </xdr:cNvPicPr>
          </xdr:nvPicPr>
          <xdr:blipFill>
            <a:blip xmlns:r="http://schemas.openxmlformats.org/officeDocument/2006/relationships" r:embed="rId2"/>
            <a:srcRect/>
            <a:stretch>
              <a:fillRect/>
            </a:stretch>
          </xdr:blipFill>
          <xdr:spPr bwMode="auto">
            <a:xfrm>
              <a:off x="14084300" y="0"/>
              <a:ext cx="1308100" cy="75198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32</xdr:col>
      <xdr:colOff>153035</xdr:colOff>
      <xdr:row>52</xdr:row>
      <xdr:rowOff>82550</xdr:rowOff>
    </xdr:from>
    <xdr:ext cx="712568" cy="259080"/>
    <xdr:pic>
      <xdr:nvPicPr>
        <xdr:cNvPr id="7" name="Picture 6">
          <a:extLst>
            <a:ext uri="{FF2B5EF4-FFF2-40B4-BE49-F238E27FC236}">
              <a16:creationId xmlns:a16="http://schemas.microsoft.com/office/drawing/2014/main" id="{A6BCD5CF-C0FD-478A-9C4D-0A31BB01F0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5835" y="8978900"/>
          <a:ext cx="712568" cy="259080"/>
        </a:xfrm>
        <a:prstGeom prst="rect">
          <a:avLst/>
        </a:prstGeom>
      </xdr:spPr>
    </xdr:pic>
    <xdr:clientData/>
  </xdr:oneCellAnchor>
  <xdr:oneCellAnchor>
    <xdr:from>
      <xdr:col>32</xdr:col>
      <xdr:colOff>172085</xdr:colOff>
      <xdr:row>98</xdr:row>
      <xdr:rowOff>88900</xdr:rowOff>
    </xdr:from>
    <xdr:ext cx="712568" cy="259080"/>
    <xdr:pic>
      <xdr:nvPicPr>
        <xdr:cNvPr id="8" name="Picture 7">
          <a:extLst>
            <a:ext uri="{FF2B5EF4-FFF2-40B4-BE49-F238E27FC236}">
              <a16:creationId xmlns:a16="http://schemas.microsoft.com/office/drawing/2014/main" id="{CD4F1396-3E0B-4A94-A4B2-7DFB7D1DF7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64885" y="1795780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18415</xdr:colOff>
          <xdr:row>4</xdr:row>
          <xdr:rowOff>499</xdr:rowOff>
        </xdr:to>
        <xdr:pic>
          <xdr:nvPicPr>
            <xdr:cNvPr id="6" name="Picture 5">
              <a:extLst>
                <a:ext uri="{FF2B5EF4-FFF2-40B4-BE49-F238E27FC236}">
                  <a16:creationId xmlns:a16="http://schemas.microsoft.com/office/drawing/2014/main" id="{9AF74BBC-3622-FABE-A6B3-DB1731FB9BB0}"/>
                </a:ext>
              </a:extLst>
            </xdr:cNvPr>
            <xdr:cNvPicPr>
              <a:picLocks noChangeAspect="1" noChangeArrowheads="1"/>
              <a:extLst>
                <a:ext uri="{84589F7E-364E-4C9E-8A38-B11213B215E9}">
                  <a14:cameraTool cellRange="Logo" spid="_x0000_s12745"/>
                </a:ext>
              </a:extLst>
            </xdr:cNvPicPr>
          </xdr:nvPicPr>
          <xdr:blipFill>
            <a:blip xmlns:r="http://schemas.openxmlformats.org/officeDocument/2006/relationships" r:embed="rId2"/>
            <a:srcRect/>
            <a:stretch>
              <a:fillRect/>
            </a:stretch>
          </xdr:blipFill>
          <xdr:spPr bwMode="auto">
            <a:xfrm>
              <a:off x="0" y="0"/>
              <a:ext cx="1320800" cy="762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0</xdr:row>
          <xdr:rowOff>0</xdr:rowOff>
        </xdr:from>
        <xdr:to>
          <xdr:col>48</xdr:col>
          <xdr:colOff>167640</xdr:colOff>
          <xdr:row>3</xdr:row>
          <xdr:rowOff>170798</xdr:rowOff>
        </xdr:to>
        <xdr:pic>
          <xdr:nvPicPr>
            <xdr:cNvPr id="12" name="Picture 11">
              <a:extLst>
                <a:ext uri="{FF2B5EF4-FFF2-40B4-BE49-F238E27FC236}">
                  <a16:creationId xmlns:a16="http://schemas.microsoft.com/office/drawing/2014/main" id="{D1E5CCA8-3E68-0757-C55B-5F5B70AE6616}"/>
                </a:ext>
              </a:extLst>
            </xdr:cNvPr>
            <xdr:cNvPicPr>
              <a:picLocks noChangeAspect="1" noChangeArrowheads="1"/>
              <a:extLst>
                <a:ext uri="{84589F7E-364E-4C9E-8A38-B11213B215E9}">
                  <a14:cameraTool cellRange="Logo" spid="_x0000_s12746"/>
                </a:ext>
              </a:extLst>
            </xdr:cNvPicPr>
          </xdr:nvPicPr>
          <xdr:blipFill>
            <a:blip xmlns:r="http://schemas.openxmlformats.org/officeDocument/2006/relationships" r:embed="rId2"/>
            <a:srcRect/>
            <a:stretch>
              <a:fillRect/>
            </a:stretch>
          </xdr:blipFill>
          <xdr:spPr bwMode="auto">
            <a:xfrm>
              <a:off x="7258050" y="0"/>
              <a:ext cx="1314450" cy="755633"/>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0EFB0-EACE-4F2E-965F-30EBADAB0D63}" name="T_Material" displayName="T_Material" ref="D1:D10" totalsRowShown="0">
  <autoFilter ref="D1:D10" xr:uid="{4350EFB0-EACE-4F2E-965F-30EBADAB0D63}"/>
  <sortState xmlns:xlrd2="http://schemas.microsoft.com/office/spreadsheetml/2017/richdata2" ref="D2:D10">
    <sortCondition ref="D1:D10"/>
  </sortState>
  <tableColumns count="1">
    <tableColumn id="1" xr3:uid="{20635FEE-B87A-4613-8116-D42DBA41BC7B}"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939741E-8EC4-48CA-B62A-CDE619601AF9}" name="T_Shape" displayName="T_Shape" ref="F1:F9" totalsRowShown="0">
  <autoFilter ref="F1:F9" xr:uid="{6939741E-8EC4-48CA-B62A-CDE619601AF9}"/>
  <sortState xmlns:xlrd2="http://schemas.microsoft.com/office/spreadsheetml/2017/richdata2" ref="F2:F9">
    <sortCondition ref="F1:F9"/>
  </sortState>
  <tableColumns count="1">
    <tableColumn id="1" xr3:uid="{FCA45FDF-4BF6-485F-9343-A0FC0251070A}"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397A227-8DCB-4BDE-A6B8-65F88654921D}" name="T_Type" displayName="T_Type" ref="H1:H7" totalsRowShown="0">
  <autoFilter ref="H1:H7" xr:uid="{2397A227-8DCB-4BDE-A6B8-65F88654921D}"/>
  <tableColumns count="1">
    <tableColumn id="1" xr3:uid="{027BD434-05A1-4059-97D8-98CB878E91EF}"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8C10C78-AF29-47BA-9C97-B74BAA8C7E1E}" name="T_Response" displayName="T_Response" ref="J1:J23" totalsRowShown="0">
  <autoFilter ref="J1:J23" xr:uid="{88C10C78-AF29-47BA-9C97-B74BAA8C7E1E}"/>
  <tableColumns count="1">
    <tableColumn id="1" xr3:uid="{C70FD3B5-6EE9-47D3-96F9-BC5D876984C6}"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AE5DF7C-576A-45B0-8017-EDB47C1D61C4}" name="Table810" displayName="Table810" ref="B11:B14" totalsRowShown="0" headerRowDxfId="113" dataDxfId="112">
  <autoFilter ref="B11:B14" xr:uid="{2AE5DF7C-576A-45B0-8017-EDB47C1D61C4}"/>
  <tableColumns count="1">
    <tableColumn id="1" xr3:uid="{EA0DEB79-AEAB-4844-A41B-D9751BD1EA2C}" name="Acceptance Table" dataDxfId="111"/>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56301B5-CB92-4308-A542-9AA9D186E682}" name="Table5" displayName="Table5" ref="A17:A29" totalsRowShown="0">
  <autoFilter ref="A17:A29" xr:uid="{456301B5-CB92-4308-A542-9AA9D186E682}"/>
  <tableColumns count="1">
    <tableColumn id="1" xr3:uid="{C9805359-DBC6-4548-AE05-A870AF948B76}" name="Manufactrurer"/>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0178E59-6201-4016-8A23-4B0836DDC644}" name="Table7" displayName="Table7" ref="B17:B24" totalsRowShown="0">
  <autoFilter ref="B17:B24" xr:uid="{D0178E59-6201-4016-8A23-4B0836DDC644}"/>
  <tableColumns count="1">
    <tableColumn id="1" xr3:uid="{2876A24B-7903-4053-A862-B641F4346EB1}" name="Inspections"/>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10" Type="http://schemas.openxmlformats.org/officeDocument/2006/relationships/table" Target="../tables/table7.xml"/><Relationship Id="rId4" Type="http://schemas.openxmlformats.org/officeDocument/2006/relationships/table" Target="../tables/table1.xml"/><Relationship Id="rId9" Type="http://schemas.openxmlformats.org/officeDocument/2006/relationships/table" Target="../tables/table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2CB43-2341-4A92-ACD7-244D3FF85EAC}">
  <sheetPr codeName="Sheet3">
    <tabColor rgb="FFFF0000"/>
  </sheetPr>
  <dimension ref="A1:S38"/>
  <sheetViews>
    <sheetView showGridLines="0" zoomScaleNormal="100" workbookViewId="0">
      <selection activeCell="F14" sqref="F14"/>
    </sheetView>
  </sheetViews>
  <sheetFormatPr defaultRowHeight="14.4" x14ac:dyDescent="0.3"/>
  <cols>
    <col min="1" max="1" width="36.6640625" bestFit="1" customWidth="1"/>
    <col min="2" max="2" width="30.77734375" customWidth="1"/>
    <col min="3" max="3" width="4.77734375" customWidth="1"/>
    <col min="4" max="4" width="23.33203125" bestFit="1" customWidth="1"/>
    <col min="5" max="5" width="3.77734375" customWidth="1"/>
    <col min="6" max="6" width="20.77734375" customWidth="1"/>
    <col min="7" max="7" width="4.5546875" bestFit="1" customWidth="1"/>
    <col min="8" max="8" width="22.21875" customWidth="1"/>
    <col min="9" max="9" width="3.77734375" customWidth="1"/>
    <col min="10" max="10" width="72.6640625" bestFit="1" customWidth="1"/>
    <col min="11" max="11" width="15.77734375" customWidth="1"/>
    <col min="12" max="12" width="23.33203125" bestFit="1" customWidth="1"/>
    <col min="13" max="13" width="20.44140625" bestFit="1" customWidth="1"/>
    <col min="14" max="14" width="14.44140625" bestFit="1" customWidth="1"/>
    <col min="15" max="15" width="20.44140625" bestFit="1" customWidth="1"/>
    <col min="16" max="16" width="20.44140625" customWidth="1"/>
    <col min="17" max="17" width="25" bestFit="1" customWidth="1"/>
    <col min="18" max="19" width="16.109375" bestFit="1" customWidth="1"/>
  </cols>
  <sheetData>
    <row r="1" spans="1:19" x14ac:dyDescent="0.3">
      <c r="A1" s="127" t="s">
        <v>208</v>
      </c>
      <c r="B1" s="128"/>
      <c r="D1" t="s">
        <v>13</v>
      </c>
      <c r="F1" t="s">
        <v>18</v>
      </c>
      <c r="H1" t="s">
        <v>32</v>
      </c>
      <c r="J1" t="s">
        <v>40</v>
      </c>
      <c r="K1">
        <v>1</v>
      </c>
      <c r="L1" s="106" t="s">
        <v>150</v>
      </c>
      <c r="M1" s="106" t="s">
        <v>219</v>
      </c>
      <c r="N1" s="106" t="s">
        <v>82</v>
      </c>
      <c r="O1" s="106" t="s">
        <v>127</v>
      </c>
      <c r="P1" s="106" t="s">
        <v>274</v>
      </c>
      <c r="Q1" s="106" t="s">
        <v>84</v>
      </c>
      <c r="R1" s="106" t="s">
        <v>81</v>
      </c>
      <c r="S1" s="106" t="s">
        <v>83</v>
      </c>
    </row>
    <row r="2" spans="1:19" x14ac:dyDescent="0.3">
      <c r="A2" s="96" t="s">
        <v>209</v>
      </c>
      <c r="B2" s="97">
        <f>EDATE(F$13,B3)</f>
        <v>46661</v>
      </c>
      <c r="D2" t="s">
        <v>14</v>
      </c>
      <c r="F2" t="s">
        <v>92</v>
      </c>
      <c r="H2" t="s">
        <v>306</v>
      </c>
      <c r="J2" t="s">
        <v>348</v>
      </c>
      <c r="K2">
        <v>2</v>
      </c>
      <c r="L2" s="60" t="s">
        <v>3</v>
      </c>
      <c r="M2" s="87">
        <v>1</v>
      </c>
      <c r="N2" s="84">
        <v>1.1000000000000001</v>
      </c>
      <c r="O2" s="84">
        <v>1.1000000000000001</v>
      </c>
      <c r="P2" s="87">
        <v>1.1000000000000001</v>
      </c>
      <c r="Q2" s="84">
        <v>1.2</v>
      </c>
      <c r="R2" s="84">
        <v>1.1000000000000001</v>
      </c>
      <c r="S2" s="87">
        <v>1.1000000000000001</v>
      </c>
    </row>
    <row r="3" spans="1:19" x14ac:dyDescent="0.3">
      <c r="A3" s="98" t="s">
        <v>210</v>
      </c>
      <c r="B3" s="99">
        <v>13</v>
      </c>
      <c r="D3" t="s">
        <v>15</v>
      </c>
      <c r="F3" t="s">
        <v>91</v>
      </c>
      <c r="H3" t="s">
        <v>304</v>
      </c>
      <c r="J3" t="s">
        <v>342</v>
      </c>
      <c r="K3">
        <v>3</v>
      </c>
      <c r="L3" s="60" t="s">
        <v>4</v>
      </c>
      <c r="M3" s="87">
        <v>6.02</v>
      </c>
      <c r="N3" s="84">
        <v>4.1100000000000003</v>
      </c>
      <c r="O3" s="84">
        <v>4.1399999999999997</v>
      </c>
      <c r="P3" s="87">
        <v>4.12</v>
      </c>
      <c r="Q3" s="84">
        <v>5.7</v>
      </c>
      <c r="R3" s="84">
        <v>4.24</v>
      </c>
      <c r="S3" s="87">
        <v>4.21</v>
      </c>
    </row>
    <row r="4" spans="1:19" x14ac:dyDescent="0.3">
      <c r="A4" s="98" t="s">
        <v>211</v>
      </c>
      <c r="B4" s="100"/>
      <c r="D4" t="s">
        <v>16</v>
      </c>
      <c r="F4" t="s">
        <v>93</v>
      </c>
      <c r="H4" t="s">
        <v>305</v>
      </c>
      <c r="J4" t="s">
        <v>344</v>
      </c>
      <c r="K4">
        <v>4</v>
      </c>
      <c r="L4" s="60" t="s">
        <v>5</v>
      </c>
      <c r="M4" s="87">
        <v>7.68</v>
      </c>
      <c r="N4" s="84">
        <v>5.01</v>
      </c>
      <c r="O4" s="84">
        <v>5.0599999999999996</v>
      </c>
      <c r="P4" s="87">
        <v>5.05</v>
      </c>
      <c r="Q4" s="84">
        <v>7.21</v>
      </c>
      <c r="R4" s="84">
        <v>5.3</v>
      </c>
      <c r="S4" s="87">
        <v>5.24</v>
      </c>
    </row>
    <row r="5" spans="1:19" x14ac:dyDescent="0.3">
      <c r="A5" s="98" t="s">
        <v>212</v>
      </c>
      <c r="B5" s="99" t="s">
        <v>239</v>
      </c>
      <c r="F5" t="s">
        <v>16</v>
      </c>
      <c r="H5" t="s">
        <v>307</v>
      </c>
      <c r="J5" t="s">
        <v>343</v>
      </c>
      <c r="K5">
        <v>5</v>
      </c>
      <c r="L5" s="60" t="s">
        <v>6</v>
      </c>
      <c r="M5" s="87">
        <v>9.26</v>
      </c>
      <c r="N5" s="84">
        <v>5.87</v>
      </c>
      <c r="O5" s="84">
        <v>5.91</v>
      </c>
      <c r="P5" s="87">
        <v>5.83</v>
      </c>
      <c r="Q5" s="84">
        <v>8.6300000000000008</v>
      </c>
      <c r="R5" s="84">
        <v>6.24</v>
      </c>
      <c r="S5" s="87">
        <v>6.17</v>
      </c>
    </row>
    <row r="6" spans="1:19" x14ac:dyDescent="0.3">
      <c r="A6" s="98" t="s">
        <v>213</v>
      </c>
      <c r="B6" s="101">
        <f>IF(ISBLANK($B$4),$B$2,$B$4)</f>
        <v>46661</v>
      </c>
      <c r="H6" t="s">
        <v>308</v>
      </c>
      <c r="J6" t="s">
        <v>326</v>
      </c>
      <c r="K6">
        <v>6</v>
      </c>
      <c r="L6" s="60" t="s">
        <v>7</v>
      </c>
      <c r="M6" s="87">
        <v>11.7</v>
      </c>
      <c r="N6" s="84">
        <v>7.21</v>
      </c>
      <c r="O6" s="84">
        <v>7.26</v>
      </c>
      <c r="P6" s="87">
        <v>6.91</v>
      </c>
      <c r="Q6" s="84">
        <v>10.8</v>
      </c>
      <c r="R6" s="84">
        <v>7.64</v>
      </c>
      <c r="S6" s="87">
        <v>7.55</v>
      </c>
    </row>
    <row r="7" spans="1:19" x14ac:dyDescent="0.3">
      <c r="A7" s="98" t="s">
        <v>214</v>
      </c>
      <c r="B7" s="102" t="b">
        <f>IF(License!$F$2="I ACCEPT",TRUE,FALSE)</f>
        <v>0</v>
      </c>
      <c r="H7" t="s">
        <v>16</v>
      </c>
      <c r="J7" t="s">
        <v>347</v>
      </c>
      <c r="K7">
        <v>7</v>
      </c>
      <c r="L7" s="60" t="s">
        <v>168</v>
      </c>
      <c r="M7" s="87">
        <v>13.9</v>
      </c>
      <c r="N7" s="84">
        <v>8.3699999999999992</v>
      </c>
      <c r="O7" s="84">
        <v>8.48</v>
      </c>
      <c r="P7" s="87">
        <v>7.75</v>
      </c>
      <c r="Q7" s="84">
        <v>12.7</v>
      </c>
      <c r="R7" s="84">
        <v>8.8000000000000007</v>
      </c>
      <c r="S7" s="87">
        <v>8.6999999999999993</v>
      </c>
    </row>
    <row r="8" spans="1:19" x14ac:dyDescent="0.3">
      <c r="A8" s="103" t="s">
        <v>215</v>
      </c>
      <c r="B8" s="104" t="b">
        <f ca="1">OR(License!$F$4=B5, AND(B7=TRUE, NOW()&lt;B6))</f>
        <v>0</v>
      </c>
      <c r="J8" t="s">
        <v>191</v>
      </c>
      <c r="K8">
        <v>8</v>
      </c>
      <c r="L8" s="60" t="s">
        <v>8</v>
      </c>
      <c r="M8" s="87">
        <v>16.3</v>
      </c>
      <c r="N8" s="84">
        <v>9.65</v>
      </c>
      <c r="O8" s="84">
        <v>9.83</v>
      </c>
      <c r="P8" s="87">
        <v>8.6</v>
      </c>
      <c r="Q8" s="84">
        <v>14.8</v>
      </c>
      <c r="R8" s="84">
        <v>10</v>
      </c>
      <c r="S8" s="87">
        <v>9.93</v>
      </c>
    </row>
    <row r="9" spans="1:19" x14ac:dyDescent="0.3">
      <c r="A9" s="21"/>
      <c r="B9" s="21"/>
      <c r="J9" t="s">
        <v>55</v>
      </c>
      <c r="K9">
        <v>9</v>
      </c>
      <c r="L9" s="60" t="s">
        <v>128</v>
      </c>
      <c r="M9" s="107">
        <v>40574</v>
      </c>
      <c r="N9" s="88" t="s">
        <v>131</v>
      </c>
      <c r="O9" s="88" t="s">
        <v>132</v>
      </c>
      <c r="P9" s="107"/>
      <c r="Q9" s="88" t="s">
        <v>133</v>
      </c>
      <c r="R9" s="88" t="s">
        <v>133</v>
      </c>
      <c r="S9" s="88" t="s">
        <v>134</v>
      </c>
    </row>
    <row r="10" spans="1:19" x14ac:dyDescent="0.3">
      <c r="A10" s="21"/>
      <c r="B10" s="21"/>
      <c r="J10" t="s">
        <v>179</v>
      </c>
      <c r="K10">
        <v>10</v>
      </c>
      <c r="L10" s="60" t="s">
        <v>135</v>
      </c>
      <c r="M10" s="108" t="s">
        <v>137</v>
      </c>
      <c r="N10" s="61" t="s">
        <v>136</v>
      </c>
      <c r="O10" s="61" t="s">
        <v>137</v>
      </c>
      <c r="P10" s="108" t="s">
        <v>137</v>
      </c>
      <c r="Q10" s="61" t="s">
        <v>136</v>
      </c>
      <c r="R10" s="61" t="s">
        <v>136</v>
      </c>
      <c r="S10" s="61" t="s">
        <v>136</v>
      </c>
    </row>
    <row r="11" spans="1:19" x14ac:dyDescent="0.3">
      <c r="A11" s="21"/>
      <c r="B11" s="21" t="s">
        <v>216</v>
      </c>
      <c r="J11" t="s">
        <v>178</v>
      </c>
      <c r="K11">
        <v>11</v>
      </c>
      <c r="L11" s="60" t="s">
        <v>130</v>
      </c>
      <c r="M11" s="108" t="s">
        <v>244</v>
      </c>
      <c r="N11" s="61" t="s">
        <v>138</v>
      </c>
      <c r="O11" s="61" t="s">
        <v>61</v>
      </c>
      <c r="P11" s="108"/>
      <c r="Q11" s="61" t="s">
        <v>61</v>
      </c>
      <c r="R11" s="61" t="s">
        <v>61</v>
      </c>
      <c r="S11" s="61" t="s">
        <v>61</v>
      </c>
    </row>
    <row r="12" spans="1:19" x14ac:dyDescent="0.3">
      <c r="A12" s="21"/>
      <c r="B12" s="21" t="s">
        <v>217</v>
      </c>
      <c r="J12" t="s">
        <v>177</v>
      </c>
      <c r="K12">
        <v>12</v>
      </c>
      <c r="L12" s="60" t="s">
        <v>147</v>
      </c>
      <c r="M12" s="108"/>
      <c r="N12" s="61"/>
      <c r="O12" s="61"/>
      <c r="P12" s="108"/>
      <c r="Q12" s="61" t="s">
        <v>148</v>
      </c>
      <c r="R12" s="61" t="s">
        <v>167</v>
      </c>
      <c r="S12" s="61"/>
    </row>
    <row r="13" spans="1:19" x14ac:dyDescent="0.3">
      <c r="A13" s="21"/>
      <c r="B13" s="21" t="s">
        <v>203</v>
      </c>
      <c r="D13" s="60" t="s">
        <v>123</v>
      </c>
      <c r="F13" s="82">
        <v>46266</v>
      </c>
      <c r="J13" t="s">
        <v>288</v>
      </c>
      <c r="K13">
        <v>13</v>
      </c>
      <c r="L13" s="60" t="s">
        <v>149</v>
      </c>
      <c r="M13" s="108">
        <v>6</v>
      </c>
      <c r="N13" s="61">
        <v>5</v>
      </c>
      <c r="O13" s="61">
        <v>5</v>
      </c>
      <c r="P13" s="108">
        <v>6</v>
      </c>
      <c r="Q13" s="61">
        <v>5</v>
      </c>
      <c r="R13" s="61">
        <v>6</v>
      </c>
      <c r="S13" s="61">
        <v>6</v>
      </c>
    </row>
    <row r="14" spans="1:19" x14ac:dyDescent="0.3">
      <c r="A14" s="21"/>
      <c r="B14" s="21" t="s">
        <v>218</v>
      </c>
      <c r="D14" s="63" t="s">
        <v>85</v>
      </c>
      <c r="F14" s="83" t="s">
        <v>83</v>
      </c>
      <c r="K14">
        <v>14</v>
      </c>
      <c r="L14" s="60" t="s">
        <v>157</v>
      </c>
      <c r="M14" s="109" t="s">
        <v>172</v>
      </c>
      <c r="N14" s="86"/>
      <c r="O14" s="86"/>
      <c r="P14" s="117"/>
      <c r="Q14" s="89" t="s">
        <v>172</v>
      </c>
      <c r="R14" s="89" t="s">
        <v>158</v>
      </c>
      <c r="S14" s="89" t="s">
        <v>159</v>
      </c>
    </row>
    <row r="15" spans="1:19" x14ac:dyDescent="0.3">
      <c r="D15" s="60" t="s">
        <v>3</v>
      </c>
      <c r="F15" s="84">
        <f>HLOOKUP($F$14,$M$1:$S$15,2)</f>
        <v>1.1000000000000001</v>
      </c>
      <c r="G15" s="61" t="str">
        <f>TEXT(F15,"0.00")</f>
        <v>1.10</v>
      </c>
      <c r="K15">
        <v>15</v>
      </c>
      <c r="L15" s="60" t="s">
        <v>169</v>
      </c>
      <c r="M15" s="108" t="s">
        <v>171</v>
      </c>
      <c r="N15" s="61" t="s">
        <v>170</v>
      </c>
      <c r="O15" s="61" t="s">
        <v>171</v>
      </c>
      <c r="P15" s="108" t="s">
        <v>171</v>
      </c>
      <c r="Q15" s="61" t="s">
        <v>170</v>
      </c>
      <c r="R15" s="61" t="s">
        <v>170</v>
      </c>
      <c r="S15" s="61" t="s">
        <v>170</v>
      </c>
    </row>
    <row r="16" spans="1:19" x14ac:dyDescent="0.3">
      <c r="D16" s="60" t="s">
        <v>4</v>
      </c>
      <c r="F16" s="84">
        <f>HLOOKUP($F$14,$M$1:$S$15,3)</f>
        <v>4.21</v>
      </c>
      <c r="K16" s="21">
        <v>16</v>
      </c>
      <c r="L16" s="60" t="s">
        <v>220</v>
      </c>
      <c r="M16" s="108" t="s">
        <v>219</v>
      </c>
      <c r="N16" s="108" t="s">
        <v>221</v>
      </c>
      <c r="O16" s="108" t="s">
        <v>222</v>
      </c>
      <c r="P16" s="108" t="s">
        <v>274</v>
      </c>
      <c r="Q16" s="108" t="s">
        <v>223</v>
      </c>
      <c r="R16" s="108" t="s">
        <v>224</v>
      </c>
      <c r="S16" s="108" t="s">
        <v>225</v>
      </c>
    </row>
    <row r="17" spans="1:13" x14ac:dyDescent="0.3">
      <c r="A17" t="s">
        <v>309</v>
      </c>
      <c r="B17" t="s">
        <v>350</v>
      </c>
      <c r="D17" s="60" t="s">
        <v>5</v>
      </c>
      <c r="F17" s="84">
        <f>HLOOKUP($F$14,$M$1:$S$15,4)</f>
        <v>5.24</v>
      </c>
      <c r="G17" s="62"/>
      <c r="M17" s="108"/>
    </row>
    <row r="18" spans="1:13" x14ac:dyDescent="0.3">
      <c r="A18" t="s">
        <v>278</v>
      </c>
      <c r="B18" t="s">
        <v>351</v>
      </c>
      <c r="D18" s="60" t="s">
        <v>6</v>
      </c>
      <c r="F18" s="84">
        <f>HLOOKUP($F$14,$M$1:$S$15,5)</f>
        <v>6.17</v>
      </c>
      <c r="M18" s="108"/>
    </row>
    <row r="19" spans="1:13" x14ac:dyDescent="0.3">
      <c r="A19" t="s">
        <v>322</v>
      </c>
      <c r="B19" t="s">
        <v>358</v>
      </c>
      <c r="D19" s="60" t="s">
        <v>7</v>
      </c>
      <c r="F19" s="84">
        <f>HLOOKUP($F$14,$M$1:$S$15,6)</f>
        <v>7.55</v>
      </c>
      <c r="M19" s="108"/>
    </row>
    <row r="20" spans="1:13" x14ac:dyDescent="0.3">
      <c r="A20" t="s">
        <v>323</v>
      </c>
      <c r="B20" t="s">
        <v>352</v>
      </c>
      <c r="D20" s="60" t="s">
        <v>168</v>
      </c>
      <c r="F20" s="84">
        <f>HLOOKUP($F$14,$M$1:$S$15,7)</f>
        <v>8.6999999999999993</v>
      </c>
      <c r="M20" s="108"/>
    </row>
    <row r="21" spans="1:13" x14ac:dyDescent="0.3">
      <c r="A21" t="s">
        <v>310</v>
      </c>
      <c r="B21" t="s">
        <v>353</v>
      </c>
      <c r="D21" s="60" t="s">
        <v>8</v>
      </c>
      <c r="F21" s="84">
        <f>HLOOKUP($F$14,$M$1:$S$15,8)</f>
        <v>9.93</v>
      </c>
      <c r="M21" s="108"/>
    </row>
    <row r="22" spans="1:13" x14ac:dyDescent="0.3">
      <c r="A22" t="s">
        <v>314</v>
      </c>
      <c r="B22" t="s">
        <v>354</v>
      </c>
      <c r="D22" s="60" t="s">
        <v>128</v>
      </c>
      <c r="F22" s="85" t="str">
        <f>HLOOKUP($F$14,$M$1:$S$15,9)</f>
        <v>1 July 2018</v>
      </c>
      <c r="M22" s="108"/>
    </row>
    <row r="23" spans="1:13" x14ac:dyDescent="0.3">
      <c r="A23" t="s">
        <v>324</v>
      </c>
      <c r="B23" t="s">
        <v>355</v>
      </c>
      <c r="D23" s="60" t="s">
        <v>129</v>
      </c>
      <c r="F23" s="85" t="str">
        <f>HLOOKUP($F$14,$M$1:$S$15,10)</f>
        <v>City</v>
      </c>
      <c r="M23" s="108"/>
    </row>
    <row r="24" spans="1:13" x14ac:dyDescent="0.3">
      <c r="A24" t="s">
        <v>16</v>
      </c>
      <c r="B24" t="s">
        <v>16</v>
      </c>
      <c r="D24" s="60" t="s">
        <v>130</v>
      </c>
      <c r="F24" s="85" t="str">
        <f>HLOOKUP($F$14,$M$1:$S$15,11)</f>
        <v xml:space="preserve"> O&amp;M Agreement</v>
      </c>
    </row>
    <row r="25" spans="1:13" x14ac:dyDescent="0.3">
      <c r="D25" s="60" t="s">
        <v>147</v>
      </c>
      <c r="F25" s="61">
        <f>HLOOKUP($F$14,$M$1:$S$15,12)</f>
        <v>0</v>
      </c>
    </row>
    <row r="26" spans="1:13" x14ac:dyDescent="0.3">
      <c r="D26" s="60" t="s">
        <v>149</v>
      </c>
      <c r="F26" s="84">
        <f>HLOOKUP($F$14,$M$1:$S$15,13)</f>
        <v>6</v>
      </c>
    </row>
    <row r="27" spans="1:13" x14ac:dyDescent="0.3">
      <c r="D27" s="60" t="s">
        <v>160</v>
      </c>
      <c r="F27" s="86" t="str">
        <f>HLOOKUP($F$14,$M$1:$S$15,14)</f>
        <v>1 September</v>
      </c>
    </row>
    <row r="28" spans="1:13" x14ac:dyDescent="0.3">
      <c r="D28" s="60" t="s">
        <v>169</v>
      </c>
      <c r="F28" s="86" t="str">
        <f>HLOOKUP($F$14,$M$1:$S$15,15)</f>
        <v>2, 5, 10, and 25</v>
      </c>
    </row>
    <row r="29" spans="1:13" x14ac:dyDescent="0.3">
      <c r="D29" s="63" t="s">
        <v>220</v>
      </c>
      <c r="F29" s="110" t="str">
        <f>HLOOKUP($F$14,$M$1:$S$24,16)</f>
        <v>the City of Prattville</v>
      </c>
    </row>
    <row r="31" spans="1:13" x14ac:dyDescent="0.3">
      <c r="H31" s="73" t="s">
        <v>144</v>
      </c>
    </row>
    <row r="32" spans="1:13" ht="64.95" customHeight="1" x14ac:dyDescent="0.3">
      <c r="D32" s="21"/>
      <c r="E32" s="105" t="s">
        <v>219</v>
      </c>
      <c r="F32" s="21"/>
    </row>
    <row r="33" spans="5:6" ht="64.95" customHeight="1" x14ac:dyDescent="0.3">
      <c r="E33" s="60" t="s">
        <v>82</v>
      </c>
    </row>
    <row r="34" spans="5:6" ht="64.95" customHeight="1" x14ac:dyDescent="0.3">
      <c r="E34" s="60" t="s">
        <v>127</v>
      </c>
    </row>
    <row r="35" spans="5:6" ht="64.95" customHeight="1" x14ac:dyDescent="0.3">
      <c r="E35" s="60" t="s">
        <v>274</v>
      </c>
      <c r="F35" s="118" t="e" vm="1">
        <v>#VALUE!</v>
      </c>
    </row>
    <row r="36" spans="5:6" ht="64.95" customHeight="1" x14ac:dyDescent="0.3">
      <c r="E36" s="60" t="s">
        <v>84</v>
      </c>
    </row>
    <row r="37" spans="5:6" ht="64.95" customHeight="1" x14ac:dyDescent="0.3">
      <c r="E37" s="60" t="s">
        <v>81</v>
      </c>
    </row>
    <row r="38" spans="5:6" ht="64.95" customHeight="1" x14ac:dyDescent="0.3">
      <c r="E38" s="60" t="s">
        <v>83</v>
      </c>
    </row>
  </sheetData>
  <sheetProtection algorithmName="SHA-512" hashValue="Csa2bz9qT+G4zPmS82IMrzbS9Zvw0TUX5JASNO/WoZo/au6hk5HYi675rDVv5GJ+dRf2CcTwiNwjeUXtdHZ3EA==" saltValue="BYcruSKmT3I70IiO63dUZg==" spinCount="100000" sheet="1" objects="1" scenarios="1"/>
  <mergeCells count="1">
    <mergeCell ref="A1:B1"/>
  </mergeCells>
  <phoneticPr fontId="16" type="noConversion"/>
  <dataValidations count="3">
    <dataValidation type="list" allowBlank="1" showInputMessage="1" showErrorMessage="1" sqref="F14" xr:uid="{1D48C802-E215-4B91-8151-51EE45372D5D}">
      <formula1>$M$1:$S$1</formula1>
    </dataValidation>
    <dataValidation type="list" allowBlank="1" showInputMessage="1" showErrorMessage="1" sqref="M17 M20" xr:uid="{2EC90DC2-40D2-45E9-88AA-B6CB31D5724F}">
      <formula1>#REF!</formula1>
    </dataValidation>
    <dataValidation type="list" allowBlank="1" showInputMessage="1" showErrorMessage="1" sqref="M21 M18" xr:uid="{751F1756-0C07-4879-8F8C-A69A20222EE3}">
      <formula1>$K$27:$K$32</formula1>
    </dataValidation>
  </dataValidations>
  <pageMargins left="0.7" right="0.7" top="0.75" bottom="0.75" header="0.3" footer="0.3"/>
  <pageSetup orientation="portrait" horizontalDpi="1200" verticalDpi="1200" r:id="rId1"/>
  <drawing r:id="rId2"/>
  <legacyDrawing r:id="rId3"/>
  <tableParts count="7">
    <tablePart r:id="rId4"/>
    <tablePart r:id="rId5"/>
    <tablePart r:id="rId6"/>
    <tablePart r:id="rId7"/>
    <tablePart r:id="rId8"/>
    <tablePart r:id="rId9"/>
    <tablePart r:id="rId1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2442E-5BDD-4EB7-ACA3-35258981D945}">
  <sheetPr codeName="Sheet4">
    <tabColor theme="2" tint="-0.499984740745262"/>
    <pageSetUpPr fitToPage="1"/>
  </sheetPr>
  <dimension ref="A1:Z55"/>
  <sheetViews>
    <sheetView showGridLines="0" tabSelected="1" topLeftCell="B1" zoomScale="130" zoomScaleNormal="130" workbookViewId="0">
      <pane ySplit="3" topLeftCell="A5" activePane="bottomLeft" state="frozen"/>
      <selection pane="bottomLeft" activeCell="F2" sqref="F2"/>
    </sheetView>
  </sheetViews>
  <sheetFormatPr defaultColWidth="0" defaultRowHeight="19.95" customHeight="1" zeroHeight="1" x14ac:dyDescent="0.3"/>
  <cols>
    <col min="1" max="1" width="8.88671875" style="91" hidden="1" customWidth="1"/>
    <col min="2" max="2" width="4.77734375" style="9" customWidth="1"/>
    <col min="3" max="3" width="5.77734375" style="8" customWidth="1"/>
    <col min="4" max="4" width="24.77734375" style="9" customWidth="1"/>
    <col min="5" max="5" width="8.88671875" style="9" customWidth="1"/>
    <col min="6" max="6" width="20.77734375" style="9" customWidth="1"/>
    <col min="7" max="14" width="8.88671875" style="9" customWidth="1"/>
    <col min="15" max="15" width="10.77734375" style="9" customWidth="1"/>
    <col min="16" max="16" width="10.77734375" customWidth="1"/>
    <col min="17" max="19" width="8.88671875" customWidth="1"/>
    <col min="20" max="20" width="8.88671875" style="9" customWidth="1"/>
    <col min="21" max="24" width="0" style="9" hidden="1" customWidth="1"/>
    <col min="25" max="25" width="8.88671875" style="9" hidden="1" customWidth="1"/>
    <col min="26" max="26" width="0" style="9" hidden="1" customWidth="1"/>
    <col min="27" max="16384" width="8.88671875" style="9" hidden="1"/>
  </cols>
  <sheetData>
    <row r="1" spans="1:20" ht="19.95" customHeight="1" x14ac:dyDescent="0.3">
      <c r="C1" s="40" t="s">
        <v>245</v>
      </c>
      <c r="N1" s="90" t="s">
        <v>201</v>
      </c>
      <c r="O1" s="125">
        <f>Tables!F13</f>
        <v>46266</v>
      </c>
      <c r="P1" s="125"/>
    </row>
    <row r="2" spans="1:20" ht="19.95" customHeight="1" x14ac:dyDescent="0.3">
      <c r="A2" s="93">
        <f>IF(OR(F2="I ACCEPT",F2="I DO NOT ACCEPT"),1,2)</f>
        <v>2</v>
      </c>
      <c r="E2" s="90" t="s">
        <v>202</v>
      </c>
      <c r="F2" s="92" t="s">
        <v>217</v>
      </c>
      <c r="N2" s="90" t="s">
        <v>204</v>
      </c>
      <c r="O2" s="125">
        <f>Tables!B6</f>
        <v>46661</v>
      </c>
      <c r="P2" s="125"/>
    </row>
    <row r="3" spans="1:20" ht="19.95" customHeight="1" x14ac:dyDescent="0.3">
      <c r="A3" s="93">
        <f ca="1">IF(F3="Workbook is Locked and Unavailable",2,1)</f>
        <v>2</v>
      </c>
      <c r="E3" s="90" t="s">
        <v>205</v>
      </c>
      <c r="F3" s="126" t="str">
        <f ca="1">IF(Tables!$B$8,"Workbook is Active","Workbook is Locked and Unavailable")</f>
        <v>Workbook is Locked and Unavailable</v>
      </c>
      <c r="G3" s="126"/>
      <c r="H3" s="126"/>
    </row>
    <row r="4" spans="1:20" ht="19.95" hidden="1" customHeight="1" x14ac:dyDescent="0.3">
      <c r="B4" s="91"/>
      <c r="C4" s="95"/>
      <c r="D4" s="91"/>
      <c r="E4" s="114" t="s">
        <v>207</v>
      </c>
      <c r="F4" s="58"/>
      <c r="G4" s="91"/>
      <c r="H4" s="91"/>
      <c r="I4" s="91"/>
      <c r="J4" s="91"/>
      <c r="K4" s="91"/>
      <c r="L4" s="91"/>
      <c r="M4" s="91"/>
      <c r="N4" s="91"/>
      <c r="O4" s="91"/>
      <c r="P4" s="91"/>
      <c r="Q4" s="91"/>
      <c r="R4" s="91"/>
      <c r="S4" s="91"/>
      <c r="T4" s="91"/>
    </row>
    <row r="5" spans="1:20" ht="19.95" customHeight="1" x14ac:dyDescent="0.3">
      <c r="E5" s="90"/>
    </row>
    <row r="6" spans="1:20" ht="19.95" customHeight="1" x14ac:dyDescent="0.3">
      <c r="D6" s="112"/>
      <c r="E6" s="112" t="s">
        <v>206</v>
      </c>
      <c r="F6" s="9" t="s">
        <v>246</v>
      </c>
    </row>
    <row r="7" spans="1:20" ht="19.95" customHeight="1" x14ac:dyDescent="0.3">
      <c r="D7" s="112"/>
      <c r="E7" s="113"/>
      <c r="F7" s="9" t="str">
        <f>"By clicking I ACCEPT above, you represent that you are (a) preparing a post-construction submittal for "&amp;Tables!$F$29&amp;" and/or"</f>
        <v>By clicking I ACCEPT above, you represent that you are (a) preparing a post-construction submittal for the City of Prattville and/or</v>
      </c>
    </row>
    <row r="8" spans="1:20" ht="19.95" customHeight="1" x14ac:dyDescent="0.3">
      <c r="D8" s="112"/>
      <c r="E8" s="113"/>
      <c r="F8" s="9" t="s">
        <v>247</v>
      </c>
    </row>
    <row r="9" spans="1:20" ht="19.95" customHeight="1" x14ac:dyDescent="0.3">
      <c r="D9" s="112"/>
      <c r="E9" s="113"/>
      <c r="F9" s="9" t="s">
        <v>248</v>
      </c>
    </row>
    <row r="10" spans="1:20" ht="19.95" customHeight="1" x14ac:dyDescent="0.3">
      <c r="D10" s="112"/>
      <c r="E10" s="113"/>
    </row>
    <row r="11" spans="1:20" ht="19.95" customHeight="1" x14ac:dyDescent="0.3">
      <c r="D11" s="112">
        <v>1</v>
      </c>
      <c r="E11" s="5" t="s">
        <v>249</v>
      </c>
    </row>
    <row r="12" spans="1:20" ht="19.95" customHeight="1" x14ac:dyDescent="0.3">
      <c r="A12" s="94"/>
      <c r="D12" s="112"/>
      <c r="E12" s="113"/>
      <c r="F12" s="9" t="s">
        <v>226</v>
      </c>
    </row>
    <row r="13" spans="1:20" ht="19.95" customHeight="1" x14ac:dyDescent="0.3">
      <c r="D13" s="112"/>
      <c r="E13" s="113"/>
      <c r="F13" s="9" t="str">
        <f>"and submit post-construction application materials to "&amp;Tables!$F$29&amp;" and for the User's internal recordkeeping for those"</f>
        <v>and submit post-construction application materials to the City of Prattville and for the User's internal recordkeeping for those</v>
      </c>
    </row>
    <row r="14" spans="1:20" ht="19.95" customHeight="1" x14ac:dyDescent="0.3">
      <c r="D14" s="112"/>
      <c r="E14" s="113"/>
      <c r="F14" s="9" t="s">
        <v>227</v>
      </c>
    </row>
    <row r="15" spans="1:20" ht="19.95" customHeight="1" x14ac:dyDescent="0.3">
      <c r="C15" s="40"/>
      <c r="D15" s="112"/>
      <c r="E15" s="113"/>
      <c r="F15" s="9" t="s">
        <v>250</v>
      </c>
    </row>
    <row r="16" spans="1:20" ht="19.95" customHeight="1" x14ac:dyDescent="0.3">
      <c r="C16" s="40"/>
      <c r="D16" s="112">
        <v>2</v>
      </c>
      <c r="E16" s="5" t="s">
        <v>228</v>
      </c>
    </row>
    <row r="17" spans="4:12" ht="19.95" customHeight="1" x14ac:dyDescent="0.3">
      <c r="D17" s="112"/>
      <c r="E17" s="113"/>
      <c r="F17" s="9" t="s">
        <v>229</v>
      </c>
      <c r="G17" s="111"/>
      <c r="H17" s="111"/>
      <c r="I17" s="111"/>
      <c r="J17" s="111"/>
      <c r="K17" s="111"/>
      <c r="L17" s="111"/>
    </row>
    <row r="18" spans="4:12" ht="19.95" customHeight="1" x14ac:dyDescent="0.3">
      <c r="D18" s="112"/>
      <c r="E18" s="113"/>
      <c r="F18" s="9" t="s">
        <v>230</v>
      </c>
      <c r="G18" s="111"/>
      <c r="H18" s="111"/>
      <c r="I18" s="111"/>
      <c r="J18" s="111"/>
      <c r="K18" s="111"/>
      <c r="L18" s="111"/>
    </row>
    <row r="19" spans="4:12" ht="19.95" customHeight="1" x14ac:dyDescent="0.3">
      <c r="D19" s="112">
        <v>3</v>
      </c>
      <c r="E19" s="113" t="s">
        <v>231</v>
      </c>
    </row>
    <row r="20" spans="4:12" ht="19.95" customHeight="1" x14ac:dyDescent="0.3">
      <c r="D20" s="112"/>
      <c r="E20" s="113"/>
      <c r="F20" s="9" t="s">
        <v>240</v>
      </c>
    </row>
    <row r="21" spans="4:12" ht="19.95" customHeight="1" x14ac:dyDescent="0.3">
      <c r="D21" s="112"/>
      <c r="E21" s="113"/>
      <c r="F21" s="9" t="s">
        <v>251</v>
      </c>
    </row>
    <row r="22" spans="4:12" ht="19.95" customHeight="1" x14ac:dyDescent="0.3">
      <c r="D22" s="112"/>
      <c r="E22" s="113"/>
      <c r="F22" s="9" t="str">
        <f>"forms to the "&amp;Tables!$F$23&amp;" as intended.  The "&amp;Tables!$F$23&amp;" may host and distribute the unmodified Tool to prospective submitters for"</f>
        <v>forms to the City as intended.  The City may host and distribute the unmodified Tool to prospective submitters for</v>
      </c>
      <c r="G22" s="42"/>
      <c r="H22" s="42"/>
      <c r="I22" s="42"/>
      <c r="J22" s="42"/>
      <c r="K22" s="42"/>
      <c r="L22" s="42"/>
    </row>
    <row r="23" spans="4:12" ht="19.95" customHeight="1" x14ac:dyDescent="0.3">
      <c r="D23" s="112"/>
      <c r="E23" s="113"/>
      <c r="F23" s="9" t="s">
        <v>252</v>
      </c>
      <c r="G23" s="42"/>
      <c r="H23" s="42"/>
      <c r="I23" s="42"/>
      <c r="J23" s="42"/>
      <c r="K23" s="42"/>
      <c r="L23" s="42"/>
    </row>
    <row r="24" spans="4:12" ht="19.95" customHeight="1" x14ac:dyDescent="0.3">
      <c r="D24" s="112">
        <v>4</v>
      </c>
      <c r="E24" s="113" t="s">
        <v>232</v>
      </c>
      <c r="G24" s="42"/>
      <c r="H24" s="42"/>
      <c r="I24" s="42"/>
      <c r="J24" s="42"/>
      <c r="K24" s="42"/>
      <c r="L24" s="42"/>
    </row>
    <row r="25" spans="4:12" ht="19.95" customHeight="1" x14ac:dyDescent="0.3">
      <c r="D25" s="112"/>
      <c r="E25" s="113"/>
      <c r="F25" s="9" t="s">
        <v>241</v>
      </c>
      <c r="G25" s="41"/>
      <c r="H25" s="41"/>
      <c r="I25" s="41"/>
      <c r="J25" s="41"/>
      <c r="K25" s="41"/>
      <c r="L25" s="41"/>
    </row>
    <row r="26" spans="4:12" ht="19.95" customHeight="1" x14ac:dyDescent="0.3">
      <c r="D26" s="112"/>
      <c r="E26" s="113"/>
      <c r="F26" s="9" t="s">
        <v>253</v>
      </c>
      <c r="G26" s="41"/>
      <c r="H26" s="41"/>
      <c r="I26" s="41"/>
      <c r="J26" s="41"/>
      <c r="K26" s="41"/>
      <c r="L26" s="41"/>
    </row>
    <row r="27" spans="4:12" ht="19.95" customHeight="1" x14ac:dyDescent="0.3">
      <c r="D27" s="112"/>
      <c r="E27" s="113"/>
      <c r="F27" s="9" t="s">
        <v>254</v>
      </c>
      <c r="G27" s="41"/>
      <c r="H27" s="41"/>
      <c r="I27" s="41"/>
      <c r="J27" s="41"/>
      <c r="K27" s="41"/>
      <c r="L27" s="41"/>
    </row>
    <row r="28" spans="4:12" ht="19.95" customHeight="1" x14ac:dyDescent="0.3">
      <c r="D28" s="112">
        <v>5</v>
      </c>
      <c r="E28" s="113" t="s">
        <v>233</v>
      </c>
      <c r="G28" s="42"/>
      <c r="H28" s="42"/>
      <c r="I28" s="42"/>
      <c r="J28" s="42"/>
      <c r="K28" s="42"/>
      <c r="L28" s="42"/>
    </row>
    <row r="29" spans="4:12" ht="19.95" customHeight="1" x14ac:dyDescent="0.3">
      <c r="D29" s="112"/>
      <c r="E29" s="113"/>
      <c r="F29" s="9" t="str">
        <f>"Outputs and application materials generated with the Tool may be public records of "&amp;Tables!$F$29&amp;"; the Tool itself"</f>
        <v>Outputs and application materials generated with the Tool may be public records of the City of Prattville; the Tool itself</v>
      </c>
      <c r="G29" s="42"/>
      <c r="H29" s="42"/>
      <c r="I29" s="42"/>
      <c r="J29" s="42"/>
      <c r="K29" s="42"/>
      <c r="L29" s="42"/>
    </row>
    <row r="30" spans="4:12" ht="19.95" customHeight="1" x14ac:dyDescent="0.3">
      <c r="D30" s="112"/>
      <c r="E30" s="113"/>
      <c r="F30" s="9" t="s">
        <v>255</v>
      </c>
      <c r="G30" s="42"/>
      <c r="H30" s="42"/>
      <c r="I30" s="42"/>
      <c r="J30" s="42"/>
      <c r="K30" s="42"/>
      <c r="L30" s="42"/>
    </row>
    <row r="31" spans="4:12" ht="19.95" customHeight="1" x14ac:dyDescent="0.3">
      <c r="D31" s="112">
        <v>6</v>
      </c>
      <c r="E31" s="113" t="s">
        <v>256</v>
      </c>
      <c r="G31" s="42"/>
      <c r="H31" s="42"/>
      <c r="I31" s="42"/>
      <c r="J31" s="42"/>
      <c r="K31" s="42"/>
      <c r="L31" s="42"/>
    </row>
    <row r="32" spans="4:12" ht="19.95" customHeight="1" x14ac:dyDescent="0.3">
      <c r="D32" s="112"/>
      <c r="E32" s="113"/>
      <c r="F32" s="9" t="str">
        <f>"The Tool is a convenience aid and does not constitute engineering, legal or compliance advice. The "&amp;Tables!$F$29&amp;"'s standards and"</f>
        <v>The Tool is a convenience aid and does not constitute engineering, legal or compliance advice. The the City of Prattville's standards and</v>
      </c>
      <c r="G32" s="42"/>
      <c r="H32" s="42"/>
      <c r="I32" s="42"/>
      <c r="J32" s="42"/>
      <c r="K32" s="42"/>
      <c r="L32" s="42"/>
    </row>
    <row r="33" spans="4:12" ht="19.95" customHeight="1" x14ac:dyDescent="0.3">
      <c r="D33" s="112"/>
      <c r="E33" s="113"/>
      <c r="F33" s="9" t="s">
        <v>257</v>
      </c>
      <c r="G33" s="42"/>
      <c r="H33" s="42"/>
      <c r="I33" s="42"/>
      <c r="J33" s="42"/>
      <c r="K33" s="42"/>
      <c r="L33" s="42"/>
    </row>
    <row r="34" spans="4:12" ht="19.95" customHeight="1" x14ac:dyDescent="0.3">
      <c r="D34" s="112">
        <v>7</v>
      </c>
      <c r="E34" s="113" t="s">
        <v>234</v>
      </c>
      <c r="G34" s="42"/>
      <c r="H34" s="42"/>
      <c r="I34" s="42"/>
      <c r="J34" s="42"/>
      <c r="K34" s="42"/>
      <c r="L34" s="42"/>
    </row>
    <row r="35" spans="4:12" ht="19.95" customHeight="1" x14ac:dyDescent="0.3">
      <c r="D35" s="112"/>
      <c r="E35" s="113"/>
      <c r="F35" s="9" t="s">
        <v>242</v>
      </c>
      <c r="G35" s="42"/>
      <c r="H35" s="42"/>
      <c r="I35" s="42"/>
      <c r="J35" s="42"/>
      <c r="K35" s="42"/>
      <c r="L35" s="42"/>
    </row>
    <row r="36" spans="4:12" ht="19.95" customHeight="1" x14ac:dyDescent="0.3">
      <c r="D36" s="112"/>
      <c r="E36" s="113"/>
      <c r="F36" s="9" t="s">
        <v>258</v>
      </c>
      <c r="G36" s="42"/>
      <c r="H36" s="42"/>
      <c r="I36" s="42"/>
      <c r="J36" s="42"/>
      <c r="K36" s="42"/>
      <c r="L36" s="42"/>
    </row>
    <row r="37" spans="4:12" ht="19.95" customHeight="1" x14ac:dyDescent="0.3">
      <c r="D37" s="112"/>
      <c r="E37" s="113"/>
      <c r="F37" s="9" t="s">
        <v>243</v>
      </c>
      <c r="G37" s="42"/>
      <c r="H37" s="42"/>
      <c r="I37" s="42"/>
      <c r="J37" s="42"/>
      <c r="K37" s="42"/>
      <c r="L37" s="42"/>
    </row>
    <row r="38" spans="4:12" ht="19.95" customHeight="1" x14ac:dyDescent="0.3">
      <c r="D38" s="112">
        <v>8</v>
      </c>
      <c r="E38" s="113" t="s">
        <v>235</v>
      </c>
    </row>
    <row r="39" spans="4:12" ht="19.95" customHeight="1" x14ac:dyDescent="0.3">
      <c r="D39" s="112"/>
      <c r="E39" s="113"/>
      <c r="F39" s="9" t="s">
        <v>236</v>
      </c>
      <c r="G39" s="42"/>
      <c r="H39" s="42"/>
      <c r="I39" s="42"/>
      <c r="J39" s="42"/>
      <c r="K39" s="42"/>
      <c r="L39" s="42"/>
    </row>
    <row r="40" spans="4:12" ht="19.95" customHeight="1" x14ac:dyDescent="0.3">
      <c r="D40" s="112"/>
      <c r="E40" s="113"/>
      <c r="F40" s="9" t="s">
        <v>237</v>
      </c>
      <c r="G40" s="42"/>
      <c r="H40" s="42"/>
      <c r="I40" s="42"/>
      <c r="J40" s="42"/>
      <c r="K40" s="42"/>
      <c r="L40" s="42"/>
    </row>
    <row r="41" spans="4:12" ht="19.95" customHeight="1" x14ac:dyDescent="0.3">
      <c r="D41" s="112">
        <v>9</v>
      </c>
      <c r="E41" s="113" t="s">
        <v>259</v>
      </c>
      <c r="G41" s="42"/>
      <c r="H41" s="42"/>
      <c r="I41" s="42"/>
      <c r="J41" s="42"/>
      <c r="K41" s="42"/>
      <c r="L41" s="42"/>
    </row>
    <row r="42" spans="4:12" ht="19.95" customHeight="1" x14ac:dyDescent="0.3">
      <c r="D42" s="112"/>
      <c r="E42" s="113"/>
      <c r="F42" s="9" t="s">
        <v>260</v>
      </c>
      <c r="G42" s="42"/>
      <c r="H42" s="42"/>
      <c r="I42" s="42"/>
      <c r="J42" s="42"/>
      <c r="K42" s="42"/>
      <c r="L42" s="42"/>
    </row>
    <row r="43" spans="4:12" ht="19.95" customHeight="1" x14ac:dyDescent="0.3">
      <c r="D43" s="112">
        <v>10</v>
      </c>
      <c r="E43" s="113" t="s">
        <v>261</v>
      </c>
      <c r="G43" s="42"/>
      <c r="H43" s="42"/>
      <c r="I43" s="42"/>
      <c r="J43" s="42"/>
      <c r="K43" s="42"/>
      <c r="L43" s="42"/>
    </row>
    <row r="44" spans="4:12" ht="19.95" customHeight="1" x14ac:dyDescent="0.3">
      <c r="D44" s="112"/>
      <c r="E44" s="113"/>
      <c r="F44" s="9" t="s">
        <v>262</v>
      </c>
      <c r="G44" s="42"/>
      <c r="H44" s="42"/>
      <c r="I44" s="42"/>
      <c r="J44" s="42"/>
      <c r="K44" s="42"/>
      <c r="L44" s="42"/>
    </row>
    <row r="45" spans="4:12" ht="19.95" customHeight="1" x14ac:dyDescent="0.3">
      <c r="D45" s="112"/>
      <c r="E45" s="113"/>
      <c r="F45" s="9" t="s">
        <v>263</v>
      </c>
      <c r="G45" s="42"/>
      <c r="H45" s="42"/>
      <c r="I45" s="42"/>
      <c r="J45" s="42"/>
      <c r="K45" s="42"/>
      <c r="L45" s="42"/>
    </row>
    <row r="46" spans="4:12" ht="19.95" customHeight="1" x14ac:dyDescent="0.3">
      <c r="D46" s="112">
        <v>11</v>
      </c>
      <c r="E46" s="113" t="s">
        <v>264</v>
      </c>
      <c r="G46" s="42"/>
      <c r="H46" s="42"/>
      <c r="I46" s="42"/>
      <c r="J46" s="42"/>
      <c r="K46" s="42"/>
      <c r="L46" s="42"/>
    </row>
    <row r="47" spans="4:12" ht="19.95" customHeight="1" x14ac:dyDescent="0.3">
      <c r="D47" s="112"/>
      <c r="E47" s="113"/>
      <c r="F47" s="9" t="s">
        <v>265</v>
      </c>
      <c r="G47" s="42"/>
      <c r="H47" s="42"/>
      <c r="I47" s="42"/>
      <c r="J47" s="42"/>
      <c r="K47" s="42"/>
      <c r="L47" s="42"/>
    </row>
    <row r="48" spans="4:12" ht="19.95" customHeight="1" x14ac:dyDescent="0.3">
      <c r="D48" s="112"/>
      <c r="E48" s="113"/>
      <c r="F48" s="9" t="s">
        <v>266</v>
      </c>
      <c r="G48" s="42"/>
      <c r="H48" s="42"/>
      <c r="I48" s="42"/>
      <c r="J48" s="42"/>
      <c r="K48" s="42"/>
      <c r="L48" s="42"/>
    </row>
    <row r="49" spans="4:12" ht="19.95" customHeight="1" x14ac:dyDescent="0.3">
      <c r="D49" s="112"/>
      <c r="E49" s="113"/>
      <c r="F49" s="9" t="s">
        <v>267</v>
      </c>
      <c r="G49" s="42"/>
      <c r="H49" s="42"/>
      <c r="I49" s="42"/>
      <c r="J49" s="42"/>
      <c r="K49" s="42"/>
      <c r="L49" s="42"/>
    </row>
    <row r="50" spans="4:12" ht="19.95" customHeight="1" x14ac:dyDescent="0.3">
      <c r="D50" s="112"/>
      <c r="E50" s="113"/>
      <c r="F50" s="9" t="s">
        <v>268</v>
      </c>
      <c r="G50" s="42"/>
      <c r="H50" s="42"/>
      <c r="I50" s="42"/>
      <c r="J50" s="42"/>
      <c r="K50" s="42"/>
      <c r="L50" s="42"/>
    </row>
    <row r="51" spans="4:12" ht="19.95" customHeight="1" x14ac:dyDescent="0.3">
      <c r="D51" s="112">
        <v>12</v>
      </c>
      <c r="E51" s="113" t="s">
        <v>238</v>
      </c>
      <c r="G51" s="42"/>
      <c r="H51" s="42"/>
      <c r="I51" s="42"/>
      <c r="J51" s="42"/>
      <c r="K51" s="42"/>
      <c r="L51" s="42"/>
    </row>
    <row r="52" spans="4:12" ht="19.95" customHeight="1" x14ac:dyDescent="0.3">
      <c r="D52" s="112"/>
      <c r="E52" s="113"/>
      <c r="F52" s="9" t="s">
        <v>269</v>
      </c>
      <c r="G52" s="42"/>
      <c r="H52" s="42"/>
      <c r="I52" s="42"/>
      <c r="J52" s="42"/>
      <c r="K52" s="42"/>
      <c r="L52" s="42"/>
    </row>
    <row r="53" spans="4:12" ht="19.95" customHeight="1" x14ac:dyDescent="0.3">
      <c r="D53" s="112"/>
      <c r="E53" s="113"/>
      <c r="G53" s="42"/>
      <c r="H53" s="42"/>
      <c r="I53" s="42"/>
      <c r="J53" s="42"/>
      <c r="K53" s="42"/>
      <c r="L53" s="42"/>
    </row>
    <row r="54" spans="4:12" ht="19.95" customHeight="1" x14ac:dyDescent="0.3">
      <c r="D54" s="112"/>
      <c r="E54" s="113"/>
    </row>
    <row r="55" spans="4:12" ht="19.95" customHeight="1" x14ac:dyDescent="0.3">
      <c r="D55" s="112"/>
      <c r="E55" s="113"/>
    </row>
  </sheetData>
  <sheetProtection algorithmName="SHA-512" hashValue="eEv0RhM1lDKtKJzMcfqJB9e4/cl/N3jczVWUmKYT5IZSLI4b+P/XFJo7aTrlWsM5i+Q7mr0qygW4JMc2dH6PAw==" saltValue="rAVRjQyhHlMnEqROX9x8LQ==" spinCount="100000" sheet="1" objects="1" scenarios="1" selectLockedCells="1"/>
  <mergeCells count="3">
    <mergeCell ref="O1:P1"/>
    <mergeCell ref="O2:P2"/>
    <mergeCell ref="F3:H3"/>
  </mergeCells>
  <conditionalFormatting sqref="F2">
    <cfRule type="expression" dxfId="110" priority="1369">
      <formula>$A$2=2</formula>
    </cfRule>
  </conditionalFormatting>
  <conditionalFormatting sqref="F3:H3">
    <cfRule type="expression" dxfId="109" priority="1370">
      <formula>$A$3=2</formula>
    </cfRule>
    <cfRule type="expression" dxfId="108" priority="1371">
      <formula>$A$3=2</formula>
    </cfRule>
  </conditionalFormatting>
  <pageMargins left="0.2" right="0.2" top="0.5" bottom="0.25" header="0.3" footer="0.3"/>
  <pageSetup scale="5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DF6459C0-3F67-40C6-98F9-32598DEE43AC}">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B5F24-5C5C-424A-982B-2A3251496E63}">
  <sheetPr codeName="Sheet1">
    <tabColor theme="2" tint="-0.499984740745262"/>
    <pageSetUpPr fitToPage="1"/>
  </sheetPr>
  <dimension ref="B1:Q57"/>
  <sheetViews>
    <sheetView showGridLines="0" showRowColHeaders="0" zoomScale="130" zoomScaleNormal="130" workbookViewId="0"/>
  </sheetViews>
  <sheetFormatPr defaultColWidth="8.88671875" defaultRowHeight="0" customHeight="1" zeroHeight="1" x14ac:dyDescent="0.3"/>
  <cols>
    <col min="1" max="1" width="2.77734375" style="9" customWidth="1"/>
    <col min="2" max="2" width="5.77734375" style="8" customWidth="1"/>
    <col min="3" max="8" width="2.77734375" style="9" customWidth="1"/>
    <col min="9" max="10" width="8.88671875" style="9" customWidth="1"/>
    <col min="11" max="11" width="20.77734375" style="9" customWidth="1"/>
    <col min="12" max="21" width="8.88671875" style="9" customWidth="1"/>
    <col min="22" max="16384" width="8.88671875" style="9"/>
  </cols>
  <sheetData>
    <row r="1" spans="2:17" ht="19.95" customHeight="1" x14ac:dyDescent="0.3"/>
    <row r="2" spans="2:17" ht="19.95" customHeight="1" x14ac:dyDescent="0.3">
      <c r="B2" s="40" t="s">
        <v>34</v>
      </c>
    </row>
    <row r="3" spans="2:17" ht="4.95" customHeight="1" x14ac:dyDescent="0.3">
      <c r="B3" s="40"/>
    </row>
    <row r="4" spans="2:17" ht="19.95" customHeight="1" x14ac:dyDescent="0.3">
      <c r="B4" s="8">
        <v>1</v>
      </c>
      <c r="C4" s="130" t="s">
        <v>153</v>
      </c>
      <c r="D4" s="130"/>
      <c r="E4" s="130"/>
      <c r="F4" s="130"/>
      <c r="G4" s="130"/>
      <c r="H4" s="130"/>
      <c r="I4" s="130"/>
      <c r="J4" s="130"/>
      <c r="K4" s="130"/>
      <c r="L4" s="130"/>
      <c r="M4" s="130"/>
      <c r="N4" s="130"/>
      <c r="O4" s="130"/>
      <c r="P4" s="130"/>
      <c r="Q4" s="130"/>
    </row>
    <row r="5" spans="2:17" ht="19.95" customHeight="1" x14ac:dyDescent="0.3">
      <c r="C5" s="130"/>
      <c r="D5" s="130"/>
      <c r="E5" s="130"/>
      <c r="F5" s="130"/>
      <c r="G5" s="130"/>
      <c r="H5" s="130"/>
      <c r="I5" s="130"/>
      <c r="J5" s="130"/>
      <c r="K5" s="130"/>
      <c r="L5" s="130"/>
      <c r="M5" s="130"/>
      <c r="N5" s="130"/>
      <c r="O5" s="130"/>
      <c r="P5" s="130"/>
      <c r="Q5" s="130"/>
    </row>
    <row r="6" spans="2:17" ht="19.95" customHeight="1" x14ac:dyDescent="0.3">
      <c r="B6" s="8">
        <f>B4+1</f>
        <v>2</v>
      </c>
      <c r="C6" s="9" t="s">
        <v>36</v>
      </c>
    </row>
    <row r="7" spans="2:17" ht="19.95" customHeight="1" x14ac:dyDescent="0.3">
      <c r="C7" s="10"/>
      <c r="D7" s="10"/>
      <c r="E7" s="10"/>
      <c r="F7" s="10"/>
      <c r="I7" s="9" t="s">
        <v>33</v>
      </c>
    </row>
    <row r="8" spans="2:17" ht="10.050000000000001" customHeight="1" x14ac:dyDescent="0.3"/>
    <row r="9" spans="2:17" ht="15" customHeight="1" x14ac:dyDescent="0.3">
      <c r="C9" s="11"/>
      <c r="D9" s="11"/>
      <c r="E9" s="11"/>
      <c r="F9" s="11"/>
      <c r="I9" s="129" t="s">
        <v>145</v>
      </c>
      <c r="J9" s="129"/>
      <c r="K9" s="129"/>
      <c r="L9" s="129"/>
      <c r="M9" s="129"/>
      <c r="N9" s="129"/>
      <c r="O9" s="129"/>
      <c r="P9" s="129"/>
      <c r="Q9" s="129"/>
    </row>
    <row r="10" spans="2:17" ht="15" customHeight="1" x14ac:dyDescent="0.3">
      <c r="I10" s="129"/>
      <c r="J10" s="129"/>
      <c r="K10" s="129"/>
      <c r="L10" s="129"/>
      <c r="M10" s="129"/>
      <c r="N10" s="129"/>
      <c r="O10" s="129"/>
      <c r="P10" s="129"/>
      <c r="Q10" s="129"/>
    </row>
    <row r="11" spans="2:17" ht="10.050000000000001" customHeight="1" x14ac:dyDescent="0.3">
      <c r="I11" s="41"/>
      <c r="J11" s="41"/>
      <c r="K11" s="41"/>
      <c r="L11" s="41"/>
      <c r="M11" s="41"/>
      <c r="N11" s="41"/>
      <c r="O11" s="41"/>
      <c r="P11" s="41"/>
      <c r="Q11" s="41"/>
    </row>
    <row r="12" spans="2:17" ht="15" customHeight="1" x14ac:dyDescent="0.3">
      <c r="F12" s="15"/>
      <c r="I12" s="129" t="s">
        <v>111</v>
      </c>
      <c r="J12" s="129"/>
      <c r="K12" s="129"/>
      <c r="L12" s="129"/>
      <c r="M12" s="129"/>
      <c r="N12" s="129"/>
      <c r="O12" s="129"/>
      <c r="P12" s="129"/>
      <c r="Q12" s="129"/>
    </row>
    <row r="13" spans="2:17" ht="15" customHeight="1" x14ac:dyDescent="0.3">
      <c r="I13" s="129"/>
      <c r="J13" s="129"/>
      <c r="K13" s="129"/>
      <c r="L13" s="129"/>
      <c r="M13" s="129"/>
      <c r="N13" s="129"/>
      <c r="O13" s="129"/>
      <c r="P13" s="129"/>
      <c r="Q13" s="129"/>
    </row>
    <row r="14" spans="2:17" ht="15" customHeight="1" x14ac:dyDescent="0.3">
      <c r="I14" s="129"/>
      <c r="J14" s="129"/>
      <c r="K14" s="129"/>
      <c r="L14" s="129"/>
      <c r="M14" s="129"/>
      <c r="N14" s="129"/>
      <c r="O14" s="129"/>
      <c r="P14" s="129"/>
      <c r="Q14" s="129"/>
    </row>
    <row r="15" spans="2:17" ht="15" customHeight="1" x14ac:dyDescent="0.3">
      <c r="I15" s="129"/>
      <c r="J15" s="129"/>
      <c r="K15" s="129"/>
      <c r="L15" s="129"/>
      <c r="M15" s="129"/>
      <c r="N15" s="129"/>
      <c r="O15" s="129"/>
      <c r="P15" s="129"/>
      <c r="Q15" s="129"/>
    </row>
    <row r="16" spans="2:17" ht="10.050000000000001" customHeight="1" x14ac:dyDescent="0.3">
      <c r="I16" s="42"/>
      <c r="J16" s="42"/>
      <c r="K16" s="42"/>
      <c r="L16" s="42"/>
      <c r="M16" s="42"/>
      <c r="N16" s="42"/>
      <c r="O16" s="42"/>
      <c r="P16" s="42"/>
      <c r="Q16" s="42"/>
    </row>
    <row r="17" spans="3:17" ht="15" customHeight="1" x14ac:dyDescent="0.3">
      <c r="C17" s="15"/>
      <c r="D17" s="22" t="s">
        <v>64</v>
      </c>
      <c r="E17" s="22"/>
      <c r="F17" s="15"/>
      <c r="G17" s="22" t="s">
        <v>65</v>
      </c>
      <c r="I17" s="129" t="s">
        <v>105</v>
      </c>
      <c r="J17" s="129"/>
      <c r="K17" s="129"/>
      <c r="L17" s="129"/>
      <c r="M17" s="129"/>
      <c r="N17" s="129"/>
      <c r="O17" s="129"/>
      <c r="P17" s="129"/>
      <c r="Q17" s="129"/>
    </row>
    <row r="18" spans="3:17" ht="15" customHeight="1" x14ac:dyDescent="0.3">
      <c r="I18" s="129"/>
      <c r="J18" s="129"/>
      <c r="K18" s="129"/>
      <c r="L18" s="129"/>
      <c r="M18" s="129"/>
      <c r="N18" s="129"/>
      <c r="O18" s="129"/>
      <c r="P18" s="129"/>
      <c r="Q18" s="129"/>
    </row>
    <row r="19" spans="3:17" ht="10.050000000000001" customHeight="1" x14ac:dyDescent="0.3"/>
    <row r="20" spans="3:17" ht="15" customHeight="1" x14ac:dyDescent="0.3">
      <c r="C20" s="12"/>
      <c r="D20" s="12"/>
      <c r="E20" s="12"/>
      <c r="F20" s="12"/>
      <c r="I20" s="129" t="s">
        <v>35</v>
      </c>
      <c r="J20" s="129"/>
      <c r="K20" s="129"/>
      <c r="L20" s="129"/>
      <c r="M20" s="129"/>
      <c r="N20" s="129"/>
      <c r="O20" s="129"/>
      <c r="P20" s="129"/>
      <c r="Q20" s="129"/>
    </row>
    <row r="21" spans="3:17" ht="15" customHeight="1" x14ac:dyDescent="0.3">
      <c r="I21" s="129"/>
      <c r="J21" s="129"/>
      <c r="K21" s="129"/>
      <c r="L21" s="129"/>
      <c r="M21" s="129"/>
      <c r="N21" s="129"/>
      <c r="O21" s="129"/>
      <c r="P21" s="129"/>
      <c r="Q21" s="129"/>
    </row>
    <row r="22" spans="3:17" ht="15" customHeight="1" x14ac:dyDescent="0.3">
      <c r="I22" s="129"/>
      <c r="J22" s="129"/>
      <c r="K22" s="129"/>
      <c r="L22" s="129"/>
      <c r="M22" s="129"/>
      <c r="N22" s="129"/>
      <c r="O22" s="129"/>
      <c r="P22" s="129"/>
      <c r="Q22" s="129"/>
    </row>
    <row r="23" spans="3:17" ht="19.95" customHeight="1" x14ac:dyDescent="0.3">
      <c r="I23" s="129"/>
      <c r="J23" s="129"/>
      <c r="K23" s="129"/>
      <c r="L23" s="129"/>
      <c r="M23" s="129"/>
      <c r="N23" s="129"/>
      <c r="O23" s="129"/>
      <c r="P23" s="129"/>
      <c r="Q23" s="129"/>
    </row>
    <row r="24" spans="3:17" ht="10.050000000000001" customHeight="1" x14ac:dyDescent="0.3">
      <c r="I24" s="42"/>
      <c r="J24" s="42"/>
      <c r="K24" s="42"/>
      <c r="L24" s="42"/>
      <c r="M24" s="42"/>
      <c r="N24" s="42"/>
      <c r="O24" s="42"/>
      <c r="P24" s="42"/>
      <c r="Q24" s="42"/>
    </row>
    <row r="25" spans="3:17" ht="15" customHeight="1" x14ac:dyDescent="0.3">
      <c r="C25" s="13"/>
      <c r="D25" s="13"/>
      <c r="E25" s="13"/>
      <c r="F25" s="13"/>
      <c r="I25" s="129" t="s">
        <v>56</v>
      </c>
      <c r="J25" s="129"/>
      <c r="K25" s="129"/>
      <c r="L25" s="129"/>
      <c r="M25" s="129"/>
      <c r="N25" s="129"/>
      <c r="O25" s="129"/>
      <c r="P25" s="129"/>
      <c r="Q25" s="129"/>
    </row>
    <row r="26" spans="3:17" ht="15" customHeight="1" x14ac:dyDescent="0.3">
      <c r="I26" s="129"/>
      <c r="J26" s="129"/>
      <c r="K26" s="129"/>
      <c r="L26" s="129"/>
      <c r="M26" s="129"/>
      <c r="N26" s="129"/>
      <c r="O26" s="129"/>
      <c r="P26" s="129"/>
      <c r="Q26" s="129"/>
    </row>
    <row r="27" spans="3:17" ht="10.050000000000001" customHeight="1" x14ac:dyDescent="0.3"/>
    <row r="28" spans="3:17" ht="19.95" customHeight="1" x14ac:dyDescent="0.3">
      <c r="C28" s="14" t="s">
        <v>17</v>
      </c>
      <c r="D28" s="14"/>
      <c r="E28" s="14"/>
      <c r="F28" s="14"/>
      <c r="I28" s="9" t="s">
        <v>154</v>
      </c>
    </row>
    <row r="29" spans="3:17" ht="10.050000000000001" customHeight="1" x14ac:dyDescent="0.3"/>
    <row r="30" spans="3:17" ht="19.95" customHeight="1" x14ac:dyDescent="0.3">
      <c r="C30" s="5" t="s">
        <v>18</v>
      </c>
      <c r="D30" s="5"/>
      <c r="E30" s="5"/>
      <c r="F30" s="5"/>
      <c r="I30" s="9" t="s">
        <v>39</v>
      </c>
    </row>
    <row r="31" spans="3:17" ht="10.050000000000001" customHeight="1" x14ac:dyDescent="0.3"/>
    <row r="32" spans="3:17" ht="19.95" customHeight="1" x14ac:dyDescent="0.3">
      <c r="C32" s="5" t="s">
        <v>13</v>
      </c>
      <c r="D32" s="5"/>
      <c r="E32" s="5"/>
      <c r="F32" s="5"/>
      <c r="I32" s="9" t="s">
        <v>57</v>
      </c>
    </row>
    <row r="33" spans="2:17" ht="10.050000000000001" customHeight="1" x14ac:dyDescent="0.3"/>
    <row r="34" spans="2:17" ht="19.95" customHeight="1" x14ac:dyDescent="0.3">
      <c r="B34" s="8">
        <f>B6+1</f>
        <v>3</v>
      </c>
      <c r="C34" s="9" t="s">
        <v>113</v>
      </c>
    </row>
    <row r="35" spans="2:17" ht="19.95" customHeight="1" x14ac:dyDescent="0.3">
      <c r="B35" s="8">
        <f>B34+1</f>
        <v>4</v>
      </c>
      <c r="C35" s="129" t="s">
        <v>112</v>
      </c>
      <c r="D35" s="129"/>
      <c r="E35" s="129"/>
      <c r="F35" s="129"/>
      <c r="G35" s="129"/>
      <c r="H35" s="129"/>
      <c r="I35" s="129"/>
      <c r="J35" s="129"/>
      <c r="K35" s="129"/>
      <c r="L35" s="129"/>
      <c r="M35" s="129"/>
      <c r="N35" s="129"/>
      <c r="O35" s="129"/>
      <c r="P35" s="129"/>
      <c r="Q35" s="129"/>
    </row>
    <row r="36" spans="2:17" ht="15" customHeight="1" x14ac:dyDescent="0.3">
      <c r="C36" s="129"/>
      <c r="D36" s="129"/>
      <c r="E36" s="129"/>
      <c r="F36" s="129"/>
      <c r="G36" s="129"/>
      <c r="H36" s="129"/>
      <c r="I36" s="129"/>
      <c r="J36" s="129"/>
      <c r="K36" s="129"/>
      <c r="L36" s="129"/>
      <c r="M36" s="129"/>
      <c r="N36" s="129"/>
      <c r="O36" s="129"/>
      <c r="P36" s="129"/>
      <c r="Q36" s="129"/>
    </row>
    <row r="37" spans="2:17" ht="19.95" customHeight="1" x14ac:dyDescent="0.3">
      <c r="B37" s="8">
        <v>5</v>
      </c>
      <c r="C37" s="130" t="s">
        <v>106</v>
      </c>
      <c r="D37" s="130"/>
      <c r="E37" s="130"/>
      <c r="F37" s="130"/>
      <c r="G37" s="130"/>
      <c r="H37" s="130"/>
      <c r="I37" s="130"/>
      <c r="J37" s="130"/>
      <c r="K37" s="130"/>
      <c r="L37" s="130"/>
      <c r="M37" s="130"/>
      <c r="N37" s="130"/>
      <c r="O37" s="130"/>
      <c r="P37" s="130"/>
      <c r="Q37" s="130"/>
    </row>
    <row r="38" spans="2:17" ht="19.95" customHeight="1" x14ac:dyDescent="0.3">
      <c r="C38" s="130"/>
      <c r="D38" s="130"/>
      <c r="E38" s="130"/>
      <c r="F38" s="130"/>
      <c r="G38" s="130"/>
      <c r="H38" s="130"/>
      <c r="I38" s="130"/>
      <c r="J38" s="130"/>
      <c r="K38" s="130"/>
      <c r="L38" s="130"/>
      <c r="M38" s="130"/>
      <c r="N38" s="130"/>
      <c r="O38" s="130"/>
      <c r="P38" s="130"/>
      <c r="Q38" s="130"/>
    </row>
    <row r="39" spans="2:17" ht="12" customHeight="1" x14ac:dyDescent="0.3">
      <c r="C39" s="130"/>
      <c r="D39" s="130"/>
      <c r="E39" s="130"/>
      <c r="F39" s="130"/>
      <c r="G39" s="130"/>
      <c r="H39" s="130"/>
      <c r="I39" s="130"/>
      <c r="J39" s="130"/>
      <c r="K39" s="130"/>
      <c r="L39" s="130"/>
      <c r="M39" s="130"/>
      <c r="N39" s="130"/>
      <c r="O39" s="130"/>
      <c r="P39" s="130"/>
      <c r="Q39" s="130"/>
    </row>
    <row r="40" spans="2:17" ht="19.95" customHeight="1" x14ac:dyDescent="0.3">
      <c r="B40" s="8">
        <v>6</v>
      </c>
      <c r="C40" s="9" t="s">
        <v>38</v>
      </c>
    </row>
    <row r="41" spans="2:17" ht="19.95" customHeight="1" x14ac:dyDescent="0.3"/>
    <row r="42" spans="2:17" ht="19.95" customHeight="1" x14ac:dyDescent="0.3"/>
    <row r="43" spans="2:17" ht="19.95" customHeight="1" x14ac:dyDescent="0.3"/>
    <row r="44" spans="2:17" ht="19.95" customHeight="1" x14ac:dyDescent="0.3"/>
    <row r="45" spans="2:17" ht="19.95" hidden="1" customHeight="1" x14ac:dyDescent="0.3"/>
    <row r="46" spans="2:17" ht="19.95" hidden="1" customHeight="1" x14ac:dyDescent="0.3"/>
    <row r="47" spans="2:17" ht="19.95" hidden="1" customHeight="1" x14ac:dyDescent="0.3"/>
    <row r="48" spans="2:17" ht="19.95" hidden="1" customHeight="1" x14ac:dyDescent="0.3"/>
    <row r="49" ht="19.95" hidden="1" customHeight="1" x14ac:dyDescent="0.3"/>
    <row r="50" ht="19.95" hidden="1" customHeight="1" x14ac:dyDescent="0.3"/>
    <row r="51" ht="19.95" hidden="1" customHeight="1" x14ac:dyDescent="0.3"/>
    <row r="52" ht="19.95" hidden="1" customHeight="1" x14ac:dyDescent="0.3"/>
    <row r="53" ht="19.95" hidden="1" customHeight="1" x14ac:dyDescent="0.3"/>
    <row r="54" ht="19.95" hidden="1" customHeight="1" x14ac:dyDescent="0.3"/>
    <row r="55" ht="19.95" hidden="1" customHeight="1" x14ac:dyDescent="0.3"/>
    <row r="56" ht="19.95" hidden="1" customHeight="1" x14ac:dyDescent="0.3"/>
    <row r="57" ht="19.95" hidden="1" customHeight="1" x14ac:dyDescent="0.3"/>
  </sheetData>
  <sheetProtection algorithmName="SHA-512" hashValue="8xv50+BFz4ETllJCdM/oiCuDtJa9TjFmemeWXoEFX1qZ+jLgDXxDOKSkKEBfxQO2ZtuuFeRouEDMqsPoB6lRoQ==" saltValue="OT3XryOhrBo9XY2m6PIJTw==" spinCount="100000" sheet="1" objects="1" scenarios="1" selectLockedCells="1"/>
  <mergeCells count="8">
    <mergeCell ref="I25:Q26"/>
    <mergeCell ref="C35:Q36"/>
    <mergeCell ref="C37:Q39"/>
    <mergeCell ref="C4:Q5"/>
    <mergeCell ref="I9:Q10"/>
    <mergeCell ref="I12:Q15"/>
    <mergeCell ref="I17:Q18"/>
    <mergeCell ref="I20:Q23"/>
  </mergeCells>
  <conditionalFormatting sqref="C17">
    <cfRule type="expression" dxfId="107" priority="5">
      <formula>ISBLANK(C17)</formula>
    </cfRule>
  </conditionalFormatting>
  <conditionalFormatting sqref="C9:F9">
    <cfRule type="expression" dxfId="106" priority="7">
      <formula>ISBLANK(C9)</formula>
    </cfRule>
  </conditionalFormatting>
  <conditionalFormatting sqref="F12">
    <cfRule type="expression" dxfId="105" priority="6">
      <formula>ISBLANK(F12)</formula>
    </cfRule>
  </conditionalFormatting>
  <conditionalFormatting sqref="F17">
    <cfRule type="expression" dxfId="104" priority="4">
      <formula>ISBLANK(F17)</formula>
    </cfRule>
  </conditionalFormatting>
  <pageMargins left="0.2" right="0.2" top="0.5" bottom="0.25" header="0.3" footer="0.3"/>
  <pageSetup scale="8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68C66C3-5ADD-4DEE-AB13-4B5261D5EBE7}">
          <x14:formula1>
            <xm:f>Tables!$H$5:$H$6</xm:f>
          </x14:formula1>
          <xm:sqref>C28:F28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DEFBD-7CD2-4DF8-98D1-508AEEC9670C}">
  <sheetPr codeName="Sheet2">
    <tabColor theme="9" tint="0.39997558519241921"/>
  </sheetPr>
  <dimension ref="A1:CT109"/>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2" customWidth="1"/>
    <col min="2" max="36" width="2.77734375" style="22" customWidth="1"/>
    <col min="37" max="37" width="1.77734375" style="22" customWidth="1"/>
    <col min="38" max="39" width="8.77734375" style="7" hidden="1" customWidth="1"/>
    <col min="40" max="40" width="10.109375" style="7" hidden="1" customWidth="1"/>
    <col min="41" max="41" width="8.77734375" style="7" hidden="1" customWidth="1"/>
    <col min="42" max="43" width="15.77734375" style="7" hidden="1" customWidth="1"/>
    <col min="44" max="45" width="2.77734375" style="22" customWidth="1"/>
    <col min="46" max="60" width="2.77734375" style="64" customWidth="1"/>
    <col min="61" max="61" width="3.77734375" style="64" customWidth="1"/>
    <col min="62" max="83" width="2.77734375" style="64" customWidth="1"/>
    <col min="84" max="84" width="8.77734375" style="64" customWidth="1"/>
    <col min="85" max="98" width="0" style="22" hidden="1" customWidth="1"/>
    <col min="99" max="16384" width="8.88671875" style="22" hidden="1"/>
  </cols>
  <sheetData>
    <row r="1" spans="2:95" ht="15" customHeight="1" x14ac:dyDescent="0.3">
      <c r="O1" s="18"/>
      <c r="P1" s="18"/>
      <c r="Q1" s="18"/>
      <c r="R1" s="18"/>
      <c r="T1" s="18"/>
      <c r="U1" s="18"/>
      <c r="V1" s="18"/>
      <c r="X1" s="144" t="s">
        <v>329</v>
      </c>
      <c r="Y1" s="144"/>
      <c r="Z1" s="144"/>
      <c r="AA1" s="144"/>
      <c r="AB1" s="144"/>
      <c r="AC1" s="144"/>
      <c r="AD1" s="144"/>
      <c r="AE1" s="144"/>
      <c r="AF1" s="144"/>
      <c r="AG1" s="144"/>
      <c r="AH1" s="144"/>
      <c r="AI1" s="144"/>
      <c r="AJ1" s="144"/>
      <c r="AK1" s="18"/>
      <c r="AL1" s="48"/>
      <c r="AM1" s="48"/>
      <c r="AN1" s="48"/>
      <c r="AO1" s="48"/>
      <c r="AP1" s="48"/>
      <c r="AQ1" s="48"/>
      <c r="BF1" s="18"/>
      <c r="BG1" s="18"/>
      <c r="BH1" s="18"/>
      <c r="BI1" s="18"/>
      <c r="BJ1" s="18"/>
      <c r="BK1" s="18"/>
      <c r="BL1" s="18"/>
      <c r="BM1" s="18"/>
      <c r="BO1" s="144" t="str">
        <f>X1</f>
        <v>Form 2H - Inlet Filter 
Design Form</v>
      </c>
      <c r="BP1" s="144"/>
      <c r="BQ1" s="144"/>
      <c r="BR1" s="144"/>
      <c r="BS1" s="144"/>
      <c r="BT1" s="144"/>
      <c r="BU1" s="144"/>
      <c r="BV1" s="144"/>
      <c r="BW1" s="144"/>
      <c r="BX1" s="144"/>
      <c r="BY1" s="144"/>
      <c r="BZ1" s="144"/>
      <c r="CA1" s="144"/>
      <c r="CL1" s="49"/>
      <c r="CM1" s="49"/>
      <c r="CN1" s="49"/>
      <c r="CO1" s="49"/>
      <c r="CP1" s="49"/>
      <c r="CQ1" s="49"/>
    </row>
    <row r="2" spans="2:95" ht="15" customHeight="1" x14ac:dyDescent="0.3">
      <c r="J2" s="3"/>
      <c r="K2" s="3"/>
      <c r="L2" s="3"/>
      <c r="M2" s="3"/>
      <c r="N2" s="18"/>
      <c r="O2" s="18"/>
      <c r="P2" s="18"/>
      <c r="Q2" s="18"/>
      <c r="R2" s="18"/>
      <c r="S2" s="18"/>
      <c r="T2" s="18"/>
      <c r="U2" s="18"/>
      <c r="V2" s="18"/>
      <c r="W2" s="18"/>
      <c r="X2" s="144"/>
      <c r="Y2" s="144"/>
      <c r="Z2" s="144"/>
      <c r="AA2" s="144"/>
      <c r="AB2" s="144"/>
      <c r="AC2" s="144"/>
      <c r="AD2" s="144"/>
      <c r="AE2" s="144"/>
      <c r="AF2" s="144"/>
      <c r="AG2" s="144"/>
      <c r="AH2" s="144"/>
      <c r="AI2" s="144"/>
      <c r="AJ2" s="144"/>
      <c r="AK2" s="18"/>
      <c r="AL2" s="48"/>
      <c r="AM2" s="48"/>
      <c r="AN2" s="48"/>
      <c r="AO2" s="48"/>
      <c r="AP2" s="48"/>
      <c r="AQ2" s="48"/>
      <c r="BE2" s="18"/>
      <c r="BF2" s="18"/>
      <c r="BG2" s="18"/>
      <c r="BH2" s="18"/>
      <c r="BI2" s="18"/>
      <c r="BJ2" s="18"/>
      <c r="BK2" s="18"/>
      <c r="BL2" s="18"/>
      <c r="BM2" s="18"/>
      <c r="BN2" s="18"/>
      <c r="BO2" s="144"/>
      <c r="BP2" s="144"/>
      <c r="BQ2" s="144"/>
      <c r="BR2" s="144"/>
      <c r="BS2" s="144"/>
      <c r="BT2" s="144"/>
      <c r="BU2" s="144"/>
      <c r="BV2" s="144"/>
      <c r="BW2" s="144"/>
      <c r="BX2" s="144"/>
      <c r="BY2" s="144"/>
      <c r="BZ2" s="144"/>
      <c r="CA2" s="144"/>
      <c r="CF2" s="18"/>
      <c r="CL2" s="49"/>
      <c r="CM2" s="49"/>
      <c r="CN2" s="49"/>
      <c r="CO2" s="49"/>
      <c r="CP2" s="49"/>
      <c r="CQ2" s="49"/>
    </row>
    <row r="3" spans="2:95" ht="15" customHeight="1" x14ac:dyDescent="0.3">
      <c r="J3" s="3"/>
      <c r="K3" s="3"/>
      <c r="L3" s="3"/>
      <c r="M3" s="3"/>
      <c r="N3" s="18"/>
      <c r="O3" s="18"/>
      <c r="P3" s="18"/>
      <c r="Q3" s="18"/>
      <c r="R3" s="18"/>
      <c r="S3" s="18"/>
      <c r="T3" s="18"/>
      <c r="U3" s="18"/>
      <c r="V3" s="18"/>
      <c r="W3" s="18"/>
      <c r="X3" s="144"/>
      <c r="Y3" s="144"/>
      <c r="Z3" s="144"/>
      <c r="AA3" s="144"/>
      <c r="AB3" s="144"/>
      <c r="AC3" s="144"/>
      <c r="AD3" s="144"/>
      <c r="AE3" s="144"/>
      <c r="AF3" s="144"/>
      <c r="AG3" s="144"/>
      <c r="AH3" s="144"/>
      <c r="AI3" s="144"/>
      <c r="AJ3" s="144"/>
      <c r="AK3" s="18"/>
      <c r="AL3" s="48"/>
      <c r="AM3" s="48"/>
      <c r="AN3" s="48"/>
      <c r="AO3" s="48"/>
      <c r="AP3" s="48"/>
      <c r="AQ3" s="48"/>
      <c r="BE3" s="18"/>
      <c r="BF3" s="18"/>
      <c r="BG3" s="18"/>
      <c r="BH3" s="18"/>
      <c r="BI3" s="18"/>
      <c r="BJ3" s="18"/>
      <c r="BK3" s="18"/>
      <c r="BL3" s="18"/>
      <c r="BM3" s="18"/>
      <c r="BN3" s="18"/>
      <c r="BO3" s="144"/>
      <c r="BP3" s="144"/>
      <c r="BQ3" s="144"/>
      <c r="BR3" s="144"/>
      <c r="BS3" s="144"/>
      <c r="BT3" s="144"/>
      <c r="BU3" s="144"/>
      <c r="BV3" s="144"/>
      <c r="BW3" s="144"/>
      <c r="BX3" s="144"/>
      <c r="BY3" s="144"/>
      <c r="BZ3" s="144"/>
      <c r="CA3" s="144"/>
      <c r="CF3" s="18"/>
      <c r="CL3" s="49"/>
      <c r="CM3" s="49"/>
      <c r="CN3" s="49"/>
      <c r="CO3" s="49"/>
      <c r="CP3" s="49"/>
      <c r="CQ3" s="49"/>
    </row>
    <row r="4" spans="2:95" ht="15" customHeight="1" x14ac:dyDescent="0.3">
      <c r="J4" s="3"/>
      <c r="K4" s="3"/>
      <c r="L4" s="3"/>
      <c r="M4" s="3"/>
      <c r="N4" s="18"/>
      <c r="O4" s="18"/>
      <c r="P4" s="18"/>
      <c r="Q4" s="18"/>
      <c r="R4" s="18"/>
      <c r="S4" s="18"/>
      <c r="T4" s="18"/>
      <c r="U4" s="18"/>
      <c r="V4" s="18"/>
      <c r="W4" s="18"/>
      <c r="X4" s="144"/>
      <c r="Y4" s="144"/>
      <c r="Z4" s="144"/>
      <c r="AA4" s="144"/>
      <c r="AB4" s="144"/>
      <c r="AC4" s="144"/>
      <c r="AD4" s="144"/>
      <c r="AE4" s="144"/>
      <c r="AF4" s="144"/>
      <c r="AG4" s="144"/>
      <c r="AH4" s="144"/>
      <c r="AI4" s="144"/>
      <c r="AJ4" s="144"/>
      <c r="AK4" s="18"/>
      <c r="AL4" s="48"/>
      <c r="AM4" s="48"/>
      <c r="AN4" s="48"/>
      <c r="AO4" s="48"/>
      <c r="AP4" s="48"/>
      <c r="AQ4" s="48"/>
      <c r="BE4" s="18"/>
      <c r="BF4" s="18"/>
      <c r="BG4" s="18"/>
      <c r="BH4" s="18"/>
      <c r="BI4" s="18"/>
      <c r="BJ4" s="18"/>
      <c r="BK4" s="18"/>
      <c r="BL4" s="18"/>
      <c r="BM4" s="18"/>
      <c r="BN4" s="18"/>
      <c r="BO4" s="144"/>
      <c r="BP4" s="144"/>
      <c r="BQ4" s="144"/>
      <c r="BR4" s="144"/>
      <c r="BS4" s="144"/>
      <c r="BT4" s="144"/>
      <c r="BU4" s="144"/>
      <c r="BV4" s="144"/>
      <c r="BW4" s="144"/>
      <c r="BX4" s="144"/>
      <c r="BY4" s="144"/>
      <c r="BZ4" s="144"/>
      <c r="CA4" s="144"/>
      <c r="CF4" s="18"/>
      <c r="CL4" s="49"/>
      <c r="CM4" s="49"/>
      <c r="CN4" s="49"/>
      <c r="CO4" s="49"/>
      <c r="CP4" s="49"/>
      <c r="CQ4" s="49"/>
    </row>
    <row r="5" spans="2:95" ht="4.95" customHeight="1" x14ac:dyDescent="0.3">
      <c r="J5" s="3"/>
      <c r="K5" s="3"/>
      <c r="L5" s="3"/>
      <c r="M5" s="3"/>
      <c r="N5" s="3"/>
      <c r="O5" s="3"/>
      <c r="P5" s="3"/>
      <c r="Q5" s="3"/>
      <c r="R5" s="19"/>
      <c r="S5" s="19"/>
      <c r="T5" s="19"/>
      <c r="U5" s="19"/>
      <c r="V5" s="19"/>
      <c r="W5" s="19"/>
      <c r="X5" s="19"/>
      <c r="Y5" s="19"/>
      <c r="Z5" s="19"/>
      <c r="AA5" s="19"/>
      <c r="AB5" s="19"/>
      <c r="AC5" s="19"/>
      <c r="AD5" s="19"/>
      <c r="AE5" s="19"/>
      <c r="AF5" s="19"/>
      <c r="AG5" s="19"/>
      <c r="AH5" s="19"/>
      <c r="AI5" s="19"/>
      <c r="AJ5" s="19"/>
      <c r="AL5" s="48"/>
      <c r="AM5" s="48"/>
      <c r="AN5" s="48"/>
      <c r="AO5" s="48"/>
      <c r="AP5" s="48"/>
      <c r="AQ5" s="48"/>
    </row>
    <row r="6" spans="2:95" ht="15" customHeight="1" x14ac:dyDescent="0.3">
      <c r="B6" s="1" t="s">
        <v>0</v>
      </c>
      <c r="C6" s="1"/>
      <c r="D6" s="1"/>
      <c r="E6" s="1"/>
      <c r="F6" s="1"/>
      <c r="G6" s="1"/>
      <c r="H6" s="1"/>
      <c r="I6" s="1"/>
      <c r="AB6" s="2" t="s">
        <v>194</v>
      </c>
      <c r="AC6" s="141"/>
      <c r="AD6" s="141"/>
      <c r="AE6" s="141"/>
      <c r="AF6" s="141"/>
      <c r="AG6" s="141"/>
      <c r="AH6" s="141"/>
      <c r="AI6" s="141"/>
      <c r="AJ6" s="141"/>
      <c r="AS6" s="142" t="s">
        <v>37</v>
      </c>
      <c r="AT6" s="142"/>
      <c r="AU6" s="142"/>
      <c r="AV6" s="142"/>
      <c r="AW6" s="142"/>
      <c r="AX6" s="142"/>
      <c r="AY6" s="142"/>
      <c r="AZ6" s="142"/>
      <c r="BA6" s="142"/>
      <c r="BB6" s="142"/>
      <c r="BC6" s="142"/>
      <c r="BD6" s="142"/>
      <c r="BE6" s="142"/>
      <c r="BF6" s="142"/>
      <c r="BG6" s="21"/>
      <c r="BH6" s="21"/>
      <c r="BI6" s="21"/>
      <c r="BJ6" s="21"/>
      <c r="BK6" s="21"/>
      <c r="BL6" s="21"/>
      <c r="BM6" s="21"/>
      <c r="BN6" s="21"/>
      <c r="BO6" s="21"/>
      <c r="BP6" s="21"/>
      <c r="BQ6" s="21"/>
      <c r="BR6" s="21"/>
      <c r="BS6" s="21"/>
      <c r="BT6" s="21"/>
      <c r="BU6" s="21"/>
      <c r="BV6" s="21"/>
      <c r="BW6" s="21"/>
      <c r="BX6" s="21"/>
      <c r="BY6" s="21"/>
      <c r="BZ6" s="21"/>
      <c r="CA6" s="21"/>
      <c r="CB6" s="21"/>
      <c r="CC6" s="65"/>
      <c r="CD6" s="65"/>
      <c r="CE6" s="65"/>
    </row>
    <row r="7" spans="2:95" ht="15" customHeight="1" x14ac:dyDescent="0.3">
      <c r="D7" s="2" t="s">
        <v>71</v>
      </c>
      <c r="E7" s="133"/>
      <c r="F7" s="133"/>
      <c r="G7" s="133"/>
      <c r="H7" s="133"/>
      <c r="I7" s="133"/>
      <c r="J7" s="133"/>
      <c r="K7" s="133"/>
      <c r="L7" s="133"/>
      <c r="M7" s="133"/>
      <c r="N7" s="133"/>
      <c r="O7" s="133"/>
      <c r="P7" s="133"/>
      <c r="Q7" s="133"/>
      <c r="R7" s="133"/>
      <c r="S7" s="133"/>
      <c r="T7" s="133"/>
      <c r="U7" s="133"/>
      <c r="V7" s="133"/>
      <c r="W7" s="133"/>
      <c r="X7" s="133"/>
      <c r="AD7" s="2" t="s">
        <v>11</v>
      </c>
      <c r="AE7" s="143"/>
      <c r="AF7" s="143"/>
      <c r="AG7" s="143"/>
      <c r="AH7" s="143"/>
      <c r="AI7" s="143"/>
      <c r="AJ7" s="143"/>
      <c r="AS7" s="142"/>
      <c r="AT7" s="142"/>
      <c r="AU7" s="142"/>
      <c r="AV7" s="142"/>
      <c r="AW7" s="142"/>
      <c r="AX7" s="142"/>
      <c r="AY7" s="142"/>
      <c r="AZ7" s="142"/>
      <c r="BA7" s="142"/>
      <c r="BB7" s="142"/>
      <c r="BC7" s="142"/>
      <c r="BD7" s="142"/>
      <c r="BE7" s="142"/>
      <c r="BF7" s="142"/>
      <c r="BG7" s="54"/>
      <c r="BH7" s="54"/>
      <c r="BI7" s="54"/>
      <c r="BJ7" s="54"/>
      <c r="BK7" s="54"/>
      <c r="BL7" s="54"/>
      <c r="BM7" s="54"/>
      <c r="BN7" s="54"/>
      <c r="BO7" s="54"/>
      <c r="BP7" s="54"/>
      <c r="BQ7" s="54"/>
      <c r="BR7" s="54"/>
      <c r="BS7" s="54"/>
      <c r="BT7" s="54"/>
      <c r="BU7" s="54"/>
      <c r="BV7" s="54"/>
      <c r="BW7" s="54"/>
      <c r="BX7" s="54"/>
      <c r="BY7" s="54"/>
      <c r="BZ7" s="54"/>
      <c r="CA7" s="54"/>
      <c r="CB7" s="54"/>
      <c r="CC7" s="65"/>
      <c r="CD7" s="65"/>
      <c r="CE7" s="65"/>
    </row>
    <row r="8" spans="2:95" ht="15" customHeight="1" x14ac:dyDescent="0.3">
      <c r="D8" s="2" t="s">
        <v>72</v>
      </c>
      <c r="E8" s="145"/>
      <c r="F8" s="145"/>
      <c r="G8" s="145"/>
      <c r="H8" s="145"/>
      <c r="I8" s="145"/>
      <c r="J8" s="145"/>
      <c r="K8" s="145"/>
      <c r="L8" s="145"/>
      <c r="M8" s="145"/>
      <c r="N8" s="145"/>
      <c r="O8" s="145"/>
      <c r="P8" s="145"/>
      <c r="Q8" s="145"/>
      <c r="R8" s="145"/>
      <c r="S8" s="145"/>
      <c r="T8" s="145"/>
      <c r="U8" s="145"/>
      <c r="V8" s="145"/>
      <c r="W8" s="145"/>
      <c r="X8" s="145"/>
      <c r="AD8" s="2" t="s">
        <v>19</v>
      </c>
      <c r="AE8" s="146"/>
      <c r="AF8" s="146"/>
      <c r="AG8" s="146"/>
      <c r="AH8" s="146"/>
      <c r="AI8" s="146"/>
      <c r="AJ8" s="146"/>
      <c r="AS8" s="53" t="s">
        <v>58</v>
      </c>
      <c r="AT8" s="22"/>
      <c r="AU8" s="22"/>
      <c r="AV8" s="55"/>
      <c r="AW8" s="55"/>
      <c r="AX8" s="54"/>
      <c r="AY8" s="54"/>
      <c r="AZ8" s="54"/>
      <c r="BA8" s="54"/>
      <c r="CE8" s="43"/>
    </row>
    <row r="9" spans="2:95" ht="4.95" customHeight="1" x14ac:dyDescent="0.3">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50"/>
      <c r="AM9" s="50"/>
      <c r="AN9" s="50"/>
      <c r="AO9" s="50"/>
      <c r="AP9" s="50"/>
      <c r="AQ9" s="50"/>
      <c r="AS9" s="55"/>
      <c r="AT9" s="22"/>
      <c r="AU9" s="22"/>
      <c r="AV9" s="55"/>
      <c r="AW9" s="55"/>
      <c r="AX9" s="54"/>
      <c r="AY9" s="54"/>
      <c r="AZ9" s="54"/>
      <c r="BA9" s="54"/>
      <c r="CE9" s="65"/>
    </row>
    <row r="10" spans="2:95" ht="15" customHeight="1" x14ac:dyDescent="0.3">
      <c r="E10" s="2" t="s">
        <v>98</v>
      </c>
      <c r="G10" s="115"/>
      <c r="H10" s="22" t="s">
        <v>66</v>
      </c>
      <c r="O10" s="115"/>
      <c r="P10" s="22" t="s">
        <v>67</v>
      </c>
      <c r="X10" s="115"/>
      <c r="Y10" s="22" t="s">
        <v>68</v>
      </c>
      <c r="AS10" s="68">
        <v>1</v>
      </c>
      <c r="AT10" s="6" t="s">
        <v>337</v>
      </c>
      <c r="AU10" s="22"/>
      <c r="AV10" s="55"/>
      <c r="AW10" s="55"/>
      <c r="AX10" s="54"/>
      <c r="AY10" s="54"/>
      <c r="AZ10" s="54"/>
      <c r="BA10" s="54"/>
      <c r="CE10" s="65"/>
    </row>
    <row r="11" spans="2:95" ht="4.95" customHeight="1" x14ac:dyDescent="0.3">
      <c r="C11" s="2"/>
      <c r="D11" s="2"/>
      <c r="E11" s="2"/>
      <c r="G11" s="2"/>
      <c r="H11" s="2"/>
      <c r="I11" s="2"/>
      <c r="AU11" s="55"/>
      <c r="AV11" s="55"/>
      <c r="AW11" s="55"/>
      <c r="AX11" s="54"/>
      <c r="AY11" s="54"/>
      <c r="AZ11" s="54"/>
      <c r="BA11" s="54"/>
    </row>
    <row r="12" spans="2:95" ht="15" customHeight="1" x14ac:dyDescent="0.3">
      <c r="C12" s="2"/>
      <c r="D12" s="2"/>
      <c r="E12" s="2"/>
      <c r="G12" s="115"/>
      <c r="H12" s="22" t="s">
        <v>108</v>
      </c>
      <c r="O12" s="115"/>
      <c r="P12" s="22" t="s">
        <v>109</v>
      </c>
      <c r="AS12" s="68">
        <f>AS10+1</f>
        <v>2</v>
      </c>
      <c r="AT12" s="55" t="s">
        <v>338</v>
      </c>
      <c r="AU12" s="55"/>
      <c r="AV12" s="55"/>
      <c r="AW12" s="55"/>
      <c r="AX12" s="54"/>
      <c r="AY12" s="54"/>
      <c r="AZ12" s="54"/>
      <c r="BA12" s="54"/>
    </row>
    <row r="13" spans="2:95" ht="4.95" customHeight="1" x14ac:dyDescent="0.3">
      <c r="C13" s="2"/>
      <c r="D13" s="2"/>
      <c r="E13" s="2"/>
      <c r="F13" s="2"/>
      <c r="G13" s="2"/>
      <c r="H13" s="2"/>
      <c r="I13" s="2"/>
      <c r="AT13" s="22"/>
      <c r="AU13" s="55"/>
      <c r="AV13" s="55"/>
      <c r="AW13" s="55"/>
      <c r="AX13" s="54"/>
      <c r="AY13" s="54"/>
      <c r="AZ13" s="54"/>
      <c r="BA13" s="54"/>
    </row>
    <row r="14" spans="2:95" ht="15" customHeight="1" x14ac:dyDescent="0.3">
      <c r="D14" s="2"/>
      <c r="F14" s="2" t="s">
        <v>180</v>
      </c>
      <c r="G14" s="115"/>
      <c r="H14" s="6" t="s">
        <v>181</v>
      </c>
      <c r="J14" s="115"/>
      <c r="K14" s="6" t="s">
        <v>182</v>
      </c>
      <c r="Z14" s="2" t="s">
        <v>183</v>
      </c>
      <c r="AA14" s="135"/>
      <c r="AB14" s="135"/>
      <c r="AC14" s="135"/>
      <c r="AD14" s="135"/>
      <c r="AE14" s="136" t="str">
        <f>IF($AM$16=0,"Units?",IF($AM$16=1,"ac",IF($AM$16=2,"sq-ft","Error")))</f>
        <v>Units?</v>
      </c>
      <c r="AF14" s="136"/>
      <c r="AL14" s="72">
        <f>IF(AND(ISBLANK(G14),ISBLANK(J14)),1,2)</f>
        <v>1</v>
      </c>
      <c r="AM14" s="72">
        <f>IF(ISBLANK(G14),0,1)</f>
        <v>0</v>
      </c>
      <c r="AO14" s="50" t="s">
        <v>184</v>
      </c>
      <c r="AP14" s="81">
        <f>IF($AM$16=2,AA15/43560,AA15)</f>
        <v>0</v>
      </c>
      <c r="AQ14" s="7" t="s">
        <v>185</v>
      </c>
      <c r="AT14" s="55" t="s">
        <v>339</v>
      </c>
      <c r="AU14" s="55"/>
      <c r="AV14" s="22"/>
      <c r="AW14" s="22"/>
      <c r="AX14" s="21"/>
      <c r="AY14" s="21"/>
      <c r="AZ14" s="21"/>
      <c r="BA14" s="21"/>
      <c r="CE14" s="65"/>
    </row>
    <row r="15" spans="2:95" ht="15" customHeight="1" x14ac:dyDescent="0.3">
      <c r="B15" s="22" t="s">
        <v>2</v>
      </c>
      <c r="Z15" s="2" t="s">
        <v>186</v>
      </c>
      <c r="AA15" s="147"/>
      <c r="AB15" s="147"/>
      <c r="AC15" s="147"/>
      <c r="AD15" s="147"/>
      <c r="AE15" s="136" t="str">
        <f>IF($AM$16=0,"Units?",IF($AM$16=1,"ac",IF($AM$16=2,"sq-ft","Error")))</f>
        <v>Units?</v>
      </c>
      <c r="AF15" s="136"/>
      <c r="AM15" s="72">
        <f>IF(ISBLANK(J14),0,2)</f>
        <v>0</v>
      </c>
      <c r="AN15" s="50"/>
      <c r="AO15" s="50" t="s">
        <v>187</v>
      </c>
      <c r="AP15" s="81">
        <f>IF($AM$16=2,J21/43560,J21)</f>
        <v>0</v>
      </c>
      <c r="AQ15" s="7" t="s">
        <v>185</v>
      </c>
      <c r="AS15" s="68">
        <f>AS12+1</f>
        <v>3</v>
      </c>
      <c r="AT15" s="22" t="s">
        <v>340</v>
      </c>
      <c r="AU15" s="55"/>
      <c r="AV15" s="22"/>
      <c r="AW15" s="22"/>
      <c r="AX15" s="21"/>
      <c r="AY15" s="21"/>
      <c r="AZ15" s="21"/>
      <c r="BA15" s="21"/>
    </row>
    <row r="16" spans="2:95" ht="15" customHeight="1" x14ac:dyDescent="0.3">
      <c r="D16" s="2"/>
      <c r="E16" s="2"/>
      <c r="F16" s="2"/>
      <c r="G16" s="2"/>
      <c r="I16" s="2" t="s">
        <v>99</v>
      </c>
      <c r="J16" s="135"/>
      <c r="K16" s="135"/>
      <c r="L16" s="135"/>
      <c r="M16" s="135"/>
      <c r="N16" s="136" t="str">
        <f t="shared" ref="N16:N21" si="0">IF($AM$16=0,"Units?",IF($AM$16=1,"ac",IF($AM$16=2,"sq-ft","Error")))</f>
        <v>Units?</v>
      </c>
      <c r="O16" s="136"/>
      <c r="S16" s="22" t="s">
        <v>28</v>
      </c>
      <c r="AM16" s="72">
        <f>SUM(AM14:AM15)</f>
        <v>0</v>
      </c>
      <c r="AN16" s="7" t="s">
        <v>188</v>
      </c>
      <c r="AO16" s="50" t="s">
        <v>189</v>
      </c>
      <c r="AP16" s="81">
        <f>AP15-AP14</f>
        <v>0</v>
      </c>
      <c r="AQ16" s="7" t="s">
        <v>185</v>
      </c>
      <c r="AS16" s="68">
        <f>AS15+1</f>
        <v>4</v>
      </c>
      <c r="AT16" s="22" t="s">
        <v>161</v>
      </c>
      <c r="AU16" s="22"/>
      <c r="AV16" s="22"/>
      <c r="AW16" s="22"/>
      <c r="AX16" s="21"/>
      <c r="AY16" s="21"/>
      <c r="AZ16" s="21"/>
      <c r="BA16" s="21"/>
    </row>
    <row r="17" spans="2:84" ht="15" customHeight="1" x14ac:dyDescent="0.3">
      <c r="D17" s="2"/>
      <c r="E17" s="2"/>
      <c r="F17" s="2"/>
      <c r="G17" s="2"/>
      <c r="I17" s="2" t="s">
        <v>100</v>
      </c>
      <c r="J17" s="137"/>
      <c r="K17" s="137"/>
      <c r="L17" s="137"/>
      <c r="M17" s="137"/>
      <c r="N17" s="136" t="str">
        <f t="shared" si="0"/>
        <v>Units?</v>
      </c>
      <c r="O17" s="136"/>
      <c r="V17" s="2" t="s">
        <v>29</v>
      </c>
      <c r="W17" s="140">
        <f>IF(AL17=1,"0.00",IFERROR(IF($J$21-$AA$15&lt;0,0,$J$21-$AA$15),""))</f>
        <v>0</v>
      </c>
      <c r="X17" s="140"/>
      <c r="Y17" s="140"/>
      <c r="Z17" s="140"/>
      <c r="AA17" s="136" t="str">
        <f>IF($AM$16=0,"Units?",IF($AM$16=1,"ac",IF($AM$16=2,"sq-ft","Error")))</f>
        <v>Units?</v>
      </c>
      <c r="AB17" s="136"/>
      <c r="AD17" s="2" t="s">
        <v>29</v>
      </c>
      <c r="AE17" s="139">
        <f>AP16</f>
        <v>0</v>
      </c>
      <c r="AF17" s="139"/>
      <c r="AG17" s="139"/>
      <c r="AH17" s="139"/>
      <c r="AI17" s="136" t="s">
        <v>185</v>
      </c>
      <c r="AJ17" s="136"/>
      <c r="AL17" s="72">
        <f>IF(AND(J21=0,ISBLANK(AA15)),0,IF(OR(J21-AA15=0,J21-AA15&lt;0),1,2))</f>
        <v>0</v>
      </c>
      <c r="AM17" s="7" t="s">
        <v>190</v>
      </c>
      <c r="AT17" s="22" t="s">
        <v>162</v>
      </c>
      <c r="AU17" s="22"/>
      <c r="AV17" s="55"/>
      <c r="AW17" s="55"/>
      <c r="AX17" s="54"/>
      <c r="AY17" s="54"/>
      <c r="AZ17" s="54"/>
      <c r="BA17" s="54"/>
      <c r="CE17" s="65"/>
    </row>
    <row r="18" spans="2:84" ht="15" customHeight="1" x14ac:dyDescent="0.3">
      <c r="D18" s="2"/>
      <c r="E18" s="2"/>
      <c r="F18" s="2"/>
      <c r="G18" s="2"/>
      <c r="I18" s="2" t="s">
        <v>101</v>
      </c>
      <c r="J18" s="137"/>
      <c r="K18" s="137"/>
      <c r="L18" s="137"/>
      <c r="M18" s="137"/>
      <c r="N18" s="136" t="str">
        <f t="shared" si="0"/>
        <v>Units?</v>
      </c>
      <c r="O18" s="136"/>
      <c r="S18" s="22" t="s">
        <v>20</v>
      </c>
      <c r="AT18" s="22" t="s">
        <v>163</v>
      </c>
      <c r="AU18" s="22"/>
      <c r="AV18" s="22"/>
      <c r="AW18" s="22"/>
      <c r="AX18" s="21"/>
      <c r="AY18" s="21"/>
      <c r="AZ18" s="21"/>
      <c r="BA18" s="21"/>
      <c r="CE18" s="65"/>
    </row>
    <row r="19" spans="2:84" ht="15" customHeight="1" x14ac:dyDescent="0.3">
      <c r="D19" s="2"/>
      <c r="E19" s="2"/>
      <c r="F19" s="2"/>
      <c r="G19" s="2"/>
      <c r="I19" s="2" t="s">
        <v>102</v>
      </c>
      <c r="J19" s="137"/>
      <c r="K19" s="137"/>
      <c r="L19" s="137"/>
      <c r="M19" s="137"/>
      <c r="N19" s="136" t="str">
        <f t="shared" si="0"/>
        <v>Units?</v>
      </c>
      <c r="O19" s="136"/>
      <c r="V19" s="2" t="s">
        <v>22</v>
      </c>
      <c r="W19" s="22" t="str">
        <f>"AIA acres X "&amp;Tables!G15&amp; " in X 3,630"</f>
        <v>AIA acres X 1.10 in X 3,630</v>
      </c>
      <c r="AS19" s="68">
        <f>AS16+1</f>
        <v>5</v>
      </c>
      <c r="AT19" s="22" t="s">
        <v>195</v>
      </c>
      <c r="AU19" s="55"/>
    </row>
    <row r="20" spans="2:84" ht="15" customHeight="1" thickBot="1" x14ac:dyDescent="0.35">
      <c r="D20" s="2"/>
      <c r="E20" s="2"/>
      <c r="F20" s="2"/>
      <c r="G20" s="2"/>
      <c r="I20" s="2" t="s">
        <v>103</v>
      </c>
      <c r="J20" s="165"/>
      <c r="K20" s="165"/>
      <c r="L20" s="165"/>
      <c r="M20" s="165"/>
      <c r="N20" s="136" t="str">
        <f t="shared" si="0"/>
        <v>Units?</v>
      </c>
      <c r="O20" s="136"/>
      <c r="V20" s="2" t="s">
        <v>22</v>
      </c>
      <c r="W20" s="139">
        <f>IF(AL17=1,"0.00",IFERROR(IF($J$21-$AA$15&lt;0,0,$AP$16),""))</f>
        <v>0</v>
      </c>
      <c r="X20" s="139"/>
      <c r="Y20" s="139"/>
      <c r="Z20" s="139"/>
      <c r="AA20" s="22" t="str">
        <f>"acres X "&amp;Tables!G15&amp;" in X 3,630"</f>
        <v>acres X 1.10 in X 3,630</v>
      </c>
      <c r="AL20" s="16" t="s">
        <v>151</v>
      </c>
      <c r="AM20" s="16" t="s">
        <v>80</v>
      </c>
      <c r="AN20" s="16" t="s">
        <v>152</v>
      </c>
      <c r="AO20" s="16"/>
      <c r="AP20" s="16" t="s">
        <v>192</v>
      </c>
      <c r="AQ20" s="16" t="s">
        <v>193</v>
      </c>
      <c r="AT20" s="22" t="s">
        <v>276</v>
      </c>
      <c r="AU20" s="22"/>
      <c r="AV20" s="43"/>
      <c r="AW20" s="43"/>
      <c r="AX20" s="43"/>
      <c r="AY20" s="43"/>
      <c r="AZ20" s="43"/>
      <c r="BA20" s="43"/>
      <c r="CE20" s="43"/>
      <c r="CF20" s="45"/>
    </row>
    <row r="21" spans="2:84" ht="15" customHeight="1" thickTop="1" x14ac:dyDescent="0.3">
      <c r="D21" s="2"/>
      <c r="E21" s="2"/>
      <c r="F21" s="2"/>
      <c r="G21" s="2"/>
      <c r="I21" s="2" t="s">
        <v>104</v>
      </c>
      <c r="J21" s="140">
        <f>IF(SUM($J$16:$J$20)=0,0,SUM($J$16:$J$20))</f>
        <v>0</v>
      </c>
      <c r="K21" s="140"/>
      <c r="L21" s="140"/>
      <c r="M21" s="140"/>
      <c r="N21" s="136" t="str">
        <f t="shared" si="0"/>
        <v>Units?</v>
      </c>
      <c r="O21" s="136"/>
      <c r="V21" s="2" t="s">
        <v>22</v>
      </c>
      <c r="W21" s="138">
        <f>IF(AL17=1,"0",IFERROR(ROUND(IF(AP16*Tables!F15*3630&lt;0,0,AP16*Tables!F15*3630),0),""))</f>
        <v>0</v>
      </c>
      <c r="X21" s="138"/>
      <c r="Y21" s="138"/>
      <c r="Z21" s="138"/>
      <c r="AA21" s="22" t="s">
        <v>21</v>
      </c>
      <c r="AL21" s="72">
        <f>IF(ISBLANK(AC25),0,1)</f>
        <v>0</v>
      </c>
      <c r="AM21" s="72">
        <f>IF(ISBLANK(AC26),0,1)</f>
        <v>0</v>
      </c>
      <c r="AN21" s="72">
        <f>AL21+AM21</f>
        <v>0</v>
      </c>
      <c r="AP21" s="72">
        <f>IF(ISBLANK(AC25),1,IF(ISTEXT(AC25)=TRUE,3,2))</f>
        <v>1</v>
      </c>
      <c r="AQ21" s="72">
        <f>IF(ISBLANK(AC26),1,IF(ISTEXT(AC26)=TRUE,3,2))</f>
        <v>1</v>
      </c>
      <c r="AT21" s="22" t="s">
        <v>196</v>
      </c>
      <c r="AV21" s="65"/>
      <c r="AW21" s="65"/>
      <c r="AX21" s="65"/>
      <c r="AY21" s="65"/>
      <c r="AZ21" s="65"/>
      <c r="BA21" s="65"/>
      <c r="CE21" s="65"/>
      <c r="CF21" s="45"/>
    </row>
    <row r="22" spans="2:84" ht="15" customHeight="1" x14ac:dyDescent="0.3">
      <c r="D22" s="116"/>
      <c r="E22" s="116"/>
      <c r="F22" s="116"/>
      <c r="G22" s="116"/>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G22" s="116"/>
      <c r="AH22" s="116"/>
      <c r="AI22" s="116"/>
      <c r="AJ22" s="4"/>
      <c r="AP22" s="119"/>
      <c r="AQ22" s="119"/>
      <c r="AT22" s="22" t="s">
        <v>277</v>
      </c>
      <c r="AV22" s="43"/>
      <c r="AW22" s="43"/>
      <c r="AX22" s="43"/>
      <c r="AY22" s="43"/>
      <c r="AZ22" s="43"/>
      <c r="BA22" s="43"/>
      <c r="CE22" s="65"/>
      <c r="CF22" s="45"/>
    </row>
    <row r="23" spans="2:84" ht="15" customHeight="1" x14ac:dyDescent="0.3">
      <c r="B23" s="1" t="s">
        <v>359</v>
      </c>
      <c r="C23" s="1"/>
      <c r="D23" s="1"/>
      <c r="E23" s="1"/>
      <c r="F23" s="1"/>
      <c r="G23" s="1"/>
      <c r="H23" s="1"/>
      <c r="I23" s="1"/>
      <c r="S23" s="1"/>
      <c r="AI23" s="4"/>
      <c r="AJ23" s="4"/>
      <c r="AS23" s="68">
        <f>AS19+1</f>
        <v>6</v>
      </c>
      <c r="AT23" s="22" t="s">
        <v>341</v>
      </c>
      <c r="CE23" s="65"/>
      <c r="CF23" s="45"/>
    </row>
    <row r="24" spans="2:84" ht="15" customHeight="1" x14ac:dyDescent="0.3">
      <c r="E24" s="2" t="s">
        <v>299</v>
      </c>
      <c r="F24" s="132"/>
      <c r="G24" s="132"/>
      <c r="H24" s="132"/>
      <c r="I24" s="132"/>
      <c r="N24" s="2" t="s">
        <v>300</v>
      </c>
      <c r="O24" s="133"/>
      <c r="P24" s="133"/>
      <c r="Q24" s="133"/>
      <c r="R24" s="133"/>
      <c r="S24" s="133"/>
      <c r="T24" s="133"/>
      <c r="U24" s="133"/>
      <c r="AC24" s="2" t="s">
        <v>301</v>
      </c>
      <c r="AD24" s="131"/>
      <c r="AE24" s="131"/>
      <c r="AF24" s="131"/>
      <c r="AG24" s="22" t="s">
        <v>293</v>
      </c>
      <c r="AN24" s="16" t="s">
        <v>175</v>
      </c>
      <c r="AO24" s="16" t="s">
        <v>175</v>
      </c>
      <c r="AP24" s="16" t="s">
        <v>175</v>
      </c>
      <c r="AS24" s="68"/>
      <c r="AU24" s="22"/>
      <c r="AV24" s="65"/>
      <c r="AW24" s="65"/>
      <c r="AX24" s="65"/>
      <c r="AY24" s="65"/>
      <c r="AZ24" s="65"/>
      <c r="BA24" s="65"/>
      <c r="CE24" s="65"/>
      <c r="CF24" s="45"/>
    </row>
    <row r="25" spans="2:84" ht="15" customHeight="1" x14ac:dyDescent="0.3">
      <c r="E25" s="2" t="s">
        <v>89</v>
      </c>
      <c r="F25" s="133"/>
      <c r="G25" s="133"/>
      <c r="H25" s="133"/>
      <c r="I25" s="133"/>
      <c r="J25" s="53"/>
      <c r="K25" s="53"/>
      <c r="L25" s="53"/>
      <c r="N25" s="2" t="s">
        <v>90</v>
      </c>
      <c r="O25" s="133"/>
      <c r="P25" s="133"/>
      <c r="Q25" s="133"/>
      <c r="R25" s="133"/>
      <c r="AB25" s="25" t="s">
        <v>284</v>
      </c>
      <c r="AC25" s="166"/>
      <c r="AD25" s="166"/>
      <c r="AE25" s="166"/>
      <c r="AF25" s="166"/>
      <c r="AL25" s="16" t="s">
        <v>279</v>
      </c>
      <c r="AM25" s="16" t="s">
        <v>280</v>
      </c>
      <c r="AN25" s="16" t="s">
        <v>110</v>
      </c>
      <c r="AO25" s="16" t="s">
        <v>270</v>
      </c>
      <c r="AP25" s="16" t="s">
        <v>271</v>
      </c>
      <c r="AS25" s="68"/>
      <c r="CE25" s="65"/>
      <c r="CF25" s="45"/>
    </row>
    <row r="26" spans="2:84" ht="15" customHeight="1" x14ac:dyDescent="0.3">
      <c r="E26" s="2" t="s">
        <v>88</v>
      </c>
      <c r="F26" s="134"/>
      <c r="G26" s="134"/>
      <c r="H26" s="134"/>
      <c r="I26" s="22" t="s">
        <v>25</v>
      </c>
      <c r="K26" s="24"/>
      <c r="AB26" s="2" t="s">
        <v>285</v>
      </c>
      <c r="AC26" s="167"/>
      <c r="AD26" s="167"/>
      <c r="AE26" s="167"/>
      <c r="AF26" s="167"/>
      <c r="AL26" s="72">
        <f>IF(ISBLANK(F26),1,2)</f>
        <v>1</v>
      </c>
      <c r="AM26" s="72">
        <f>IF(AND(ISBLANK(F27),ISBLANK(O27)),1,2)</f>
        <v>1</v>
      </c>
      <c r="AN26" s="72">
        <f>(F26/2)^2*3.14</f>
        <v>0</v>
      </c>
      <c r="AO26" s="72">
        <f>F27*O27</f>
        <v>0</v>
      </c>
      <c r="AP26" s="72">
        <f>MAX(AN26:AO26)</f>
        <v>0</v>
      </c>
      <c r="AT26" s="4"/>
      <c r="AU26" s="6"/>
      <c r="AV26" s="22"/>
      <c r="CE26" s="65"/>
      <c r="CF26" s="45"/>
    </row>
    <row r="27" spans="2:84" ht="15" customHeight="1" x14ac:dyDescent="0.3">
      <c r="E27" s="2" t="s">
        <v>87</v>
      </c>
      <c r="F27" s="134"/>
      <c r="G27" s="134"/>
      <c r="H27" s="134"/>
      <c r="I27" s="22" t="s">
        <v>25</v>
      </c>
      <c r="K27" s="24"/>
      <c r="N27" s="2" t="s">
        <v>303</v>
      </c>
      <c r="O27" s="131"/>
      <c r="P27" s="131"/>
      <c r="Q27" s="131"/>
      <c r="R27" s="22" t="s">
        <v>25</v>
      </c>
      <c r="AL27" s="72">
        <f>IF(ISBLANK(F26),0,1)</f>
        <v>0</v>
      </c>
      <c r="AM27" s="72">
        <f>IF(OR(ISBLANK(F27),ISBLANK(O27)),0,1)</f>
        <v>0</v>
      </c>
      <c r="AN27" s="16" t="s">
        <v>281</v>
      </c>
      <c r="AP27" s="16" t="s">
        <v>282</v>
      </c>
      <c r="AS27" s="70"/>
      <c r="AT27" s="77"/>
      <c r="AU27" s="6"/>
      <c r="AW27" s="66"/>
      <c r="AX27" s="66"/>
      <c r="AY27" s="66"/>
      <c r="AZ27" s="66"/>
      <c r="BA27" s="66"/>
      <c r="CE27" s="65"/>
      <c r="CF27" s="45"/>
    </row>
    <row r="28" spans="2:84" ht="15" customHeight="1" x14ac:dyDescent="0.3">
      <c r="E28" s="2" t="s">
        <v>173</v>
      </c>
      <c r="F28" s="134"/>
      <c r="G28" s="134"/>
      <c r="H28" s="134"/>
      <c r="I28" s="22" t="s">
        <v>25</v>
      </c>
      <c r="K28" s="24"/>
      <c r="N28" s="2" t="s">
        <v>302</v>
      </c>
      <c r="O28" s="134"/>
      <c r="P28" s="134"/>
      <c r="Q28" s="134"/>
      <c r="R28" s="22" t="s">
        <v>25</v>
      </c>
      <c r="AB28" s="2" t="s">
        <v>316</v>
      </c>
      <c r="AC28" s="115"/>
      <c r="AD28" s="22" t="s">
        <v>64</v>
      </c>
      <c r="AE28" s="2"/>
      <c r="AF28" s="115"/>
      <c r="AG28" s="22" t="s">
        <v>65</v>
      </c>
      <c r="AM28" s="72">
        <f>SUM(AL27:AM27)</f>
        <v>0</v>
      </c>
      <c r="AN28" s="72">
        <f>IF(ISBLANK(F28),2,1)</f>
        <v>2</v>
      </c>
      <c r="AO28" s="72">
        <f>IF(OR(ISBLANK(F28),ISBLANK(O28)),1,2)</f>
        <v>1</v>
      </c>
      <c r="AP28" s="72">
        <f>IF(ISBLANK(O28),2,1)</f>
        <v>2</v>
      </c>
      <c r="AS28" s="70"/>
      <c r="AT28" s="76"/>
      <c r="AU28" s="22"/>
      <c r="AW28" s="66"/>
      <c r="AX28" s="66"/>
      <c r="AY28" s="66"/>
      <c r="AZ28" s="66"/>
      <c r="BA28" s="66"/>
      <c r="CE28" s="65"/>
      <c r="CF28" s="45"/>
    </row>
    <row r="29" spans="2:84" ht="4.95" customHeight="1" x14ac:dyDescent="0.3">
      <c r="AS29" s="70"/>
      <c r="AW29" s="66"/>
      <c r="AX29" s="66"/>
      <c r="AY29" s="66"/>
      <c r="AZ29" s="66"/>
      <c r="BA29" s="66"/>
      <c r="CE29" s="65"/>
      <c r="CF29" s="45"/>
    </row>
    <row r="30" spans="2:84" ht="15" customHeight="1" x14ac:dyDescent="0.3">
      <c r="F30" s="164" t="s">
        <v>18</v>
      </c>
      <c r="G30" s="164"/>
      <c r="H30" s="164"/>
      <c r="I30" s="24"/>
      <c r="J30" s="164" t="s">
        <v>110</v>
      </c>
      <c r="K30" s="164"/>
      <c r="L30" s="164"/>
      <c r="M30" s="164"/>
      <c r="O30" s="164" t="s">
        <v>23</v>
      </c>
      <c r="P30" s="164"/>
      <c r="Q30" s="164"/>
      <c r="R30" s="164"/>
      <c r="AB30" s="2" t="s">
        <v>273</v>
      </c>
      <c r="AC30" s="115"/>
      <c r="AD30" s="22" t="s">
        <v>64</v>
      </c>
      <c r="AF30" s="115"/>
      <c r="AG30" s="22" t="s">
        <v>65</v>
      </c>
      <c r="AM30" s="16" t="s">
        <v>286</v>
      </c>
      <c r="AS30" s="70"/>
      <c r="AT30" s="78"/>
      <c r="AU30" s="22"/>
      <c r="AW30" s="66"/>
      <c r="AX30" s="66"/>
      <c r="AY30" s="66"/>
      <c r="AZ30" s="66"/>
      <c r="BA30" s="66"/>
      <c r="CE30" s="65"/>
      <c r="CF30" s="45"/>
    </row>
    <row r="31" spans="2:84" ht="15" customHeight="1" x14ac:dyDescent="0.3">
      <c r="E31" s="2" t="s">
        <v>86</v>
      </c>
      <c r="F31" s="133"/>
      <c r="G31" s="133"/>
      <c r="H31" s="133"/>
      <c r="I31" s="24"/>
      <c r="J31" s="131"/>
      <c r="K31" s="131"/>
      <c r="L31" s="131"/>
      <c r="M31" s="22" t="s">
        <v>24</v>
      </c>
      <c r="O31" s="131"/>
      <c r="P31" s="131"/>
      <c r="Q31" s="131"/>
      <c r="R31" s="22" t="s">
        <v>25</v>
      </c>
      <c r="AL31" s="72">
        <f>IF(ISBLANK(F31),1,2)</f>
        <v>1</v>
      </c>
      <c r="AM31" s="72">
        <f>IF(ISBLANK(O31),2,1)</f>
        <v>2</v>
      </c>
      <c r="AO31" s="72">
        <f>IF(AND(ISBLANK(AC28),ISBLANK(AF28)),1,2)</f>
        <v>1</v>
      </c>
      <c r="AP31" s="72">
        <f>IF(ISBLANK(AF28),1,2)</f>
        <v>1</v>
      </c>
      <c r="AQ31" s="72">
        <f>AO31+AP31</f>
        <v>2</v>
      </c>
      <c r="AS31" s="70"/>
      <c r="AT31" s="78"/>
      <c r="AU31" s="22"/>
      <c r="AW31" s="66"/>
      <c r="AX31" s="66"/>
      <c r="AY31" s="66"/>
      <c r="AZ31" s="66"/>
      <c r="BA31" s="66"/>
      <c r="CE31" s="65"/>
      <c r="CF31" s="45"/>
    </row>
    <row r="32" spans="2:84" ht="15" customHeight="1" x14ac:dyDescent="0.3">
      <c r="E32" s="2" t="s">
        <v>118</v>
      </c>
      <c r="F32" s="145"/>
      <c r="G32" s="145"/>
      <c r="H32" s="145"/>
      <c r="I32" s="24"/>
      <c r="J32" s="134"/>
      <c r="K32" s="134"/>
      <c r="L32" s="134"/>
      <c r="M32" s="22" t="s">
        <v>24</v>
      </c>
      <c r="O32" s="134"/>
      <c r="P32" s="134"/>
      <c r="Q32" s="134"/>
      <c r="R32" s="22" t="s">
        <v>25</v>
      </c>
      <c r="AL32" s="72">
        <f>IF(ISBLANK(F32),1,2)</f>
        <v>1</v>
      </c>
      <c r="AO32" s="72">
        <f>IF(AND(ISBLANK(AC30),ISBLANK(AF30)),1,2)</f>
        <v>1</v>
      </c>
      <c r="AP32" s="72">
        <f>IF(ISBLANK(AF30),1,2)</f>
        <v>1</v>
      </c>
      <c r="AQ32" s="72">
        <f>AO32+AP32</f>
        <v>2</v>
      </c>
      <c r="AS32" s="70"/>
      <c r="AT32" s="78"/>
      <c r="AU32" s="22"/>
      <c r="AW32" s="66"/>
      <c r="AX32" s="66"/>
      <c r="AY32" s="66"/>
      <c r="AZ32" s="66"/>
      <c r="BA32" s="66"/>
      <c r="CE32" s="65"/>
      <c r="CF32" s="45"/>
    </row>
    <row r="33" spans="2:84" ht="15" customHeight="1" x14ac:dyDescent="0.3">
      <c r="E33" s="2" t="s">
        <v>119</v>
      </c>
      <c r="F33" s="145"/>
      <c r="G33" s="145"/>
      <c r="H33" s="145"/>
      <c r="I33" s="24"/>
      <c r="J33" s="134"/>
      <c r="K33" s="134"/>
      <c r="L33" s="134"/>
      <c r="M33" s="22" t="s">
        <v>24</v>
      </c>
      <c r="O33" s="134"/>
      <c r="P33" s="134"/>
      <c r="Q33" s="134"/>
      <c r="R33" s="22" t="s">
        <v>25</v>
      </c>
      <c r="AL33" s="72">
        <f>IF(ISBLANK(F33),1,2)</f>
        <v>1</v>
      </c>
      <c r="AS33" s="70"/>
      <c r="AT33" s="76"/>
      <c r="AU33" s="22"/>
      <c r="AW33" s="66"/>
      <c r="AX33" s="66"/>
      <c r="AY33" s="66"/>
      <c r="AZ33" s="66"/>
      <c r="BA33" s="66"/>
      <c r="CE33" s="65"/>
      <c r="CF33" s="45"/>
    </row>
    <row r="34" spans="2:84" ht="15" customHeight="1" x14ac:dyDescent="0.3">
      <c r="E34" s="2" t="s">
        <v>120</v>
      </c>
      <c r="F34" s="145"/>
      <c r="G34" s="145"/>
      <c r="H34" s="145"/>
      <c r="I34" s="24"/>
      <c r="J34" s="134"/>
      <c r="K34" s="134"/>
      <c r="L34" s="134"/>
      <c r="M34" s="22" t="s">
        <v>24</v>
      </c>
      <c r="O34" s="134"/>
      <c r="P34" s="134"/>
      <c r="Q34" s="134"/>
      <c r="R34" s="22" t="s">
        <v>25</v>
      </c>
      <c r="AL34" s="72">
        <f>IF(ISBLANK(F34),1,2)</f>
        <v>1</v>
      </c>
      <c r="AS34" s="70"/>
      <c r="AT34" s="77"/>
      <c r="AU34" s="6"/>
      <c r="AW34" s="66"/>
      <c r="AX34" s="66"/>
      <c r="AY34" s="66"/>
      <c r="AZ34" s="66"/>
      <c r="BA34" s="66"/>
      <c r="CE34" s="65"/>
      <c r="CF34" s="45"/>
    </row>
    <row r="35" spans="2:84" ht="15" customHeight="1" x14ac:dyDescent="0.3">
      <c r="D35" s="116"/>
      <c r="E35" s="2" t="s">
        <v>121</v>
      </c>
      <c r="F35" s="145"/>
      <c r="G35" s="145"/>
      <c r="H35" s="145"/>
      <c r="I35" s="24"/>
      <c r="J35" s="134"/>
      <c r="K35" s="134"/>
      <c r="L35" s="134"/>
      <c r="M35" s="22" t="s">
        <v>24</v>
      </c>
      <c r="O35" s="134"/>
      <c r="P35" s="134"/>
      <c r="Q35" s="134"/>
      <c r="R35" s="22" t="s">
        <v>25</v>
      </c>
      <c r="S35" s="116"/>
      <c r="AL35" s="72">
        <f>IF(ISBLANK(F35),1,2)</f>
        <v>1</v>
      </c>
      <c r="AS35" s="70"/>
      <c r="AT35" s="77"/>
      <c r="AU35" s="6"/>
      <c r="AW35" s="66"/>
      <c r="AX35" s="66"/>
      <c r="AY35" s="66"/>
      <c r="AZ35" s="66"/>
      <c r="BA35" s="66"/>
      <c r="CE35" s="65"/>
      <c r="CF35" s="45"/>
    </row>
    <row r="36" spans="2:84" ht="15" customHeight="1" x14ac:dyDescent="0.3">
      <c r="AS36" s="70"/>
      <c r="AT36" s="77"/>
      <c r="AU36" s="6"/>
      <c r="AW36" s="66"/>
      <c r="AX36" s="66"/>
      <c r="AY36" s="66"/>
      <c r="AZ36" s="66"/>
      <c r="BA36" s="66"/>
      <c r="CE36" s="65"/>
      <c r="CF36" s="45"/>
    </row>
    <row r="37" spans="2:84" ht="15" customHeight="1" x14ac:dyDescent="0.3">
      <c r="B37" s="1" t="s">
        <v>330</v>
      </c>
      <c r="AK37" s="2"/>
      <c r="AS37" s="70"/>
      <c r="AT37" s="77"/>
      <c r="AU37" s="6"/>
      <c r="AW37" s="66"/>
      <c r="AX37" s="66"/>
      <c r="AY37" s="66"/>
      <c r="AZ37" s="66"/>
      <c r="BA37" s="66"/>
      <c r="CE37" s="65"/>
      <c r="CF37" s="45"/>
    </row>
    <row r="38" spans="2:84" ht="15" customHeight="1" x14ac:dyDescent="0.3">
      <c r="F38" s="2" t="s">
        <v>114</v>
      </c>
      <c r="G38" s="133"/>
      <c r="H38" s="133"/>
      <c r="I38" s="133"/>
      <c r="J38" s="133"/>
      <c r="K38" s="133"/>
      <c r="L38" s="133"/>
      <c r="M38" s="133"/>
      <c r="N38" s="133"/>
      <c r="O38" s="133"/>
      <c r="P38" s="133"/>
      <c r="Q38" s="133"/>
      <c r="R38" s="133"/>
      <c r="U38" s="148"/>
      <c r="V38" s="148"/>
      <c r="W38" s="148"/>
      <c r="X38" s="148"/>
      <c r="Y38" s="148"/>
      <c r="Z38" s="148"/>
      <c r="AA38" s="148"/>
      <c r="AB38" s="148"/>
      <c r="AC38" s="148"/>
      <c r="AD38" s="148"/>
      <c r="AE38" s="148"/>
      <c r="AF38" s="148"/>
      <c r="AK38" s="2"/>
      <c r="AL38" s="72">
        <f>IF(G38="Other",2,1)</f>
        <v>1</v>
      </c>
      <c r="AS38" s="70"/>
      <c r="AT38" s="77"/>
      <c r="AU38" s="6"/>
      <c r="AW38" s="66"/>
      <c r="AX38" s="66"/>
      <c r="AY38" s="66"/>
      <c r="AZ38" s="66"/>
      <c r="BA38" s="66"/>
      <c r="CE38" s="65"/>
      <c r="CF38" s="45"/>
    </row>
    <row r="39" spans="2:84" ht="14.55" customHeight="1" x14ac:dyDescent="0.3">
      <c r="F39" s="2" t="s">
        <v>115</v>
      </c>
      <c r="G39" s="145"/>
      <c r="H39" s="145"/>
      <c r="I39" s="145"/>
      <c r="J39" s="145"/>
      <c r="K39" s="145"/>
      <c r="L39" s="145"/>
      <c r="M39" s="145"/>
      <c r="N39" s="145"/>
      <c r="O39" s="145"/>
      <c r="P39" s="145"/>
      <c r="Q39" s="145"/>
      <c r="R39" s="145"/>
      <c r="W39" s="2" t="s">
        <v>116</v>
      </c>
      <c r="X39" s="133"/>
      <c r="Y39" s="133"/>
      <c r="Z39" s="133"/>
      <c r="AA39" s="133"/>
      <c r="AB39" s="133"/>
      <c r="AC39" s="133"/>
      <c r="AD39" s="133"/>
      <c r="AE39" s="133"/>
      <c r="AF39" s="133"/>
      <c r="AK39" s="2"/>
      <c r="AS39" s="55"/>
      <c r="AT39" s="22"/>
      <c r="AU39" s="22"/>
      <c r="AV39" s="22"/>
      <c r="CE39" s="67"/>
      <c r="CF39" s="47"/>
    </row>
    <row r="40" spans="2:84" ht="15" customHeight="1" x14ac:dyDescent="0.3">
      <c r="F40" s="4"/>
      <c r="J40" s="2" t="s">
        <v>297</v>
      </c>
      <c r="O40" s="4"/>
      <c r="R40" s="2"/>
      <c r="S40" s="6"/>
      <c r="T40" s="6"/>
      <c r="U40" s="6"/>
      <c r="V40" s="6"/>
      <c r="Y40" s="6"/>
      <c r="Z40" s="6"/>
      <c r="AA40" s="6"/>
      <c r="AB40" s="2" t="s">
        <v>313</v>
      </c>
      <c r="AC40" s="131"/>
      <c r="AD40" s="131"/>
      <c r="AE40" s="131"/>
      <c r="AF40" s="22" t="s">
        <v>293</v>
      </c>
      <c r="AH40" s="6"/>
      <c r="AI40" s="6"/>
      <c r="AJ40" s="6"/>
      <c r="AK40" s="2"/>
      <c r="AT40" s="22"/>
      <c r="AU40" s="22"/>
      <c r="AV40" s="22"/>
      <c r="CE40" s="66"/>
      <c r="CF40" s="47"/>
    </row>
    <row r="41" spans="2:84" ht="14.55" customHeight="1" x14ac:dyDescent="0.3">
      <c r="L41" s="115"/>
      <c r="M41" s="22" t="s">
        <v>290</v>
      </c>
      <c r="AB41" s="2" t="s">
        <v>289</v>
      </c>
      <c r="AC41" s="131"/>
      <c r="AD41" s="131"/>
      <c r="AE41" s="131"/>
      <c r="AF41" s="22" t="s">
        <v>312</v>
      </c>
      <c r="AM41" s="72">
        <f>IF(ISBLANK(AC41),1,2)</f>
        <v>1</v>
      </c>
      <c r="AS41" s="52"/>
      <c r="AT41" s="4"/>
      <c r="AU41" s="22"/>
      <c r="AV41" s="22"/>
      <c r="AW41" s="66"/>
      <c r="AX41" s="66"/>
      <c r="AY41" s="66"/>
      <c r="AZ41" s="66"/>
      <c r="BA41" s="66"/>
      <c r="CE41" s="66"/>
      <c r="CF41" s="47"/>
    </row>
    <row r="42" spans="2:84" ht="14.55" customHeight="1" x14ac:dyDescent="0.3">
      <c r="AB42" s="2" t="s">
        <v>291</v>
      </c>
      <c r="AC42" s="134"/>
      <c r="AD42" s="134"/>
      <c r="AE42" s="134"/>
      <c r="AF42" s="22" t="s">
        <v>292</v>
      </c>
      <c r="AM42" s="72">
        <f>IF(ISBLANK(AC42),1,2)</f>
        <v>1</v>
      </c>
      <c r="AS42" s="52"/>
      <c r="AT42" s="4"/>
      <c r="AU42" s="22"/>
      <c r="AV42" s="22"/>
      <c r="AW42" s="66"/>
      <c r="AX42" s="66"/>
      <c r="AY42" s="66"/>
      <c r="AZ42" s="66"/>
      <c r="BA42" s="66"/>
      <c r="CE42" s="66"/>
      <c r="CF42" s="47"/>
    </row>
    <row r="43" spans="2:84" ht="14.55" customHeight="1" x14ac:dyDescent="0.3">
      <c r="L43" s="115"/>
      <c r="M43" s="22" t="s">
        <v>325</v>
      </c>
      <c r="AS43" s="52"/>
      <c r="AT43" s="4"/>
      <c r="AU43" s="22"/>
      <c r="AV43" s="22"/>
      <c r="AW43" s="66"/>
      <c r="AX43" s="66"/>
      <c r="AY43" s="66"/>
      <c r="AZ43" s="66"/>
      <c r="BA43" s="66"/>
      <c r="CE43" s="66"/>
      <c r="CF43" s="47"/>
    </row>
    <row r="44" spans="2:84" ht="4.95" customHeight="1" x14ac:dyDescent="0.3">
      <c r="AS44" s="52"/>
      <c r="AT44" s="4"/>
      <c r="AU44" s="22"/>
      <c r="AV44" s="22"/>
      <c r="AW44" s="66"/>
      <c r="AX44" s="66"/>
      <c r="AY44" s="66"/>
      <c r="AZ44" s="66"/>
      <c r="BA44" s="66"/>
      <c r="CE44" s="66"/>
      <c r="CF44" s="47"/>
    </row>
    <row r="45" spans="2:84" ht="15" customHeight="1" x14ac:dyDescent="0.3">
      <c r="L45" s="115"/>
      <c r="M45" s="22" t="s">
        <v>296</v>
      </c>
      <c r="AB45" s="2" t="s">
        <v>294</v>
      </c>
      <c r="AC45" s="131"/>
      <c r="AD45" s="131"/>
      <c r="AE45" s="131"/>
      <c r="AF45" s="22" t="s">
        <v>295</v>
      </c>
      <c r="AM45" s="72">
        <f>IF(ISBLANK(AC45),1,2)</f>
        <v>1</v>
      </c>
      <c r="AS45" s="52"/>
      <c r="AT45" s="4"/>
      <c r="AU45" s="22"/>
      <c r="AV45" s="22"/>
      <c r="AW45" s="66"/>
      <c r="AX45" s="66"/>
      <c r="AY45" s="66"/>
      <c r="AZ45" s="66"/>
      <c r="BA45" s="66"/>
      <c r="CE45" s="66"/>
      <c r="CF45" s="47"/>
    </row>
    <row r="46" spans="2:84" ht="4.95" customHeight="1" x14ac:dyDescent="0.3">
      <c r="AS46" s="52"/>
      <c r="AT46" s="4"/>
      <c r="AU46" s="22"/>
      <c r="AV46" s="22"/>
      <c r="AW46" s="66"/>
      <c r="AX46" s="66"/>
      <c r="AY46" s="66"/>
      <c r="AZ46" s="66"/>
      <c r="BA46" s="66"/>
      <c r="CE46" s="66"/>
      <c r="CF46" s="47"/>
    </row>
    <row r="47" spans="2:84" ht="14.55" customHeight="1" x14ac:dyDescent="0.3">
      <c r="J47" s="2" t="s">
        <v>311</v>
      </c>
      <c r="L47" s="115"/>
      <c r="M47" s="22" t="s">
        <v>64</v>
      </c>
      <c r="O47" s="115"/>
      <c r="P47" s="22" t="s">
        <v>65</v>
      </c>
      <c r="AB47" s="2" t="s">
        <v>315</v>
      </c>
      <c r="AC47" s="131"/>
      <c r="AD47" s="131"/>
      <c r="AE47" s="131"/>
      <c r="AF47" s="22" t="s">
        <v>293</v>
      </c>
      <c r="AM47" s="72">
        <f>IF(ISBLANK(AC47),1,2)</f>
        <v>1</v>
      </c>
      <c r="AO47" s="72">
        <f>IF(AND(ISBLANK(L47),ISBLANK(O47)),1,2)</f>
        <v>1</v>
      </c>
      <c r="AP47" s="72">
        <f>IF(ISBLANK(O47),1,2)</f>
        <v>1</v>
      </c>
      <c r="AQ47" s="72">
        <f>AO47+AP47</f>
        <v>2</v>
      </c>
      <c r="AS47" s="66"/>
      <c r="AT47" s="77"/>
      <c r="AU47" s="22"/>
      <c r="AV47" s="66"/>
      <c r="AW47" s="66"/>
      <c r="AX47" s="66"/>
      <c r="AY47" s="66"/>
      <c r="AZ47" s="66"/>
      <c r="BA47" s="66"/>
      <c r="CF47" s="47"/>
    </row>
    <row r="48" spans="2:84" ht="4.95" customHeight="1" x14ac:dyDescent="0.3">
      <c r="AS48" s="20"/>
      <c r="AT48" s="76"/>
      <c r="AU48" s="22"/>
      <c r="AW48" s="66"/>
      <c r="AX48" s="66"/>
      <c r="AY48" s="66"/>
      <c r="AZ48" s="66"/>
      <c r="BA48" s="66"/>
      <c r="CE48" s="66"/>
      <c r="CF48" s="47"/>
    </row>
    <row r="49" spans="2:84" ht="14.55" customHeight="1" x14ac:dyDescent="0.3">
      <c r="J49" s="2" t="s">
        <v>298</v>
      </c>
      <c r="K49" s="133"/>
      <c r="L49" s="133"/>
      <c r="M49" s="133"/>
      <c r="N49" s="133"/>
      <c r="O49" s="133"/>
      <c r="P49" s="133"/>
      <c r="Q49" s="133"/>
      <c r="R49" s="133"/>
      <c r="AL49" s="72">
        <f>IF(ISBLANK(AC40),1,2)</f>
        <v>1</v>
      </c>
      <c r="AS49" s="20"/>
      <c r="AT49" s="78"/>
      <c r="AU49" s="22"/>
      <c r="CE49" s="66"/>
      <c r="CF49" s="47"/>
    </row>
    <row r="50" spans="2:84" ht="14.55" customHeight="1" x14ac:dyDescent="0.3">
      <c r="AS50" s="20"/>
      <c r="CE50" s="66"/>
      <c r="CF50" s="47"/>
    </row>
    <row r="51" spans="2:84" ht="14.55" customHeight="1" x14ac:dyDescent="0.3">
      <c r="C51" s="22" t="s">
        <v>356</v>
      </c>
      <c r="AS51" s="74"/>
    </row>
    <row r="52" spans="2:84" ht="14.55" customHeight="1" x14ac:dyDescent="0.3">
      <c r="N52" s="2" t="s">
        <v>357</v>
      </c>
      <c r="O52" s="131"/>
      <c r="P52" s="131"/>
      <c r="Q52" s="131"/>
      <c r="R52" s="22" t="s">
        <v>24</v>
      </c>
      <c r="AS52" s="74"/>
    </row>
    <row r="53" spans="2:84" ht="14.55" customHeight="1" x14ac:dyDescent="0.3">
      <c r="N53" s="2" t="s">
        <v>349</v>
      </c>
      <c r="O53" s="133"/>
      <c r="P53" s="133"/>
      <c r="Q53" s="133"/>
      <c r="R53" s="133"/>
      <c r="S53" s="133"/>
      <c r="U53" s="148"/>
      <c r="V53" s="148"/>
      <c r="W53" s="148"/>
      <c r="X53" s="148"/>
      <c r="Y53" s="148"/>
      <c r="Z53" s="148"/>
      <c r="AA53" s="148"/>
      <c r="AB53" s="148"/>
      <c r="AC53" s="148"/>
      <c r="AD53" s="148"/>
      <c r="AE53" s="148"/>
      <c r="AL53" s="72">
        <f>IF(O53="Other",2,1)</f>
        <v>1</v>
      </c>
      <c r="AS53" s="74"/>
    </row>
    <row r="54" spans="2:84" ht="14.55" customHeight="1" x14ac:dyDescent="0.3">
      <c r="AS54" s="74"/>
    </row>
    <row r="55" spans="2:84" ht="14.55" customHeight="1" x14ac:dyDescent="0.3">
      <c r="AF55" s="6"/>
      <c r="AG55" s="6"/>
      <c r="AH55" s="6"/>
      <c r="AI55" s="6"/>
      <c r="AJ55" s="6"/>
    </row>
    <row r="56" spans="2:84" ht="14.55" customHeight="1" x14ac:dyDescent="0.3">
      <c r="B56" s="163">
        <f>Tables!$F$13</f>
        <v>46266</v>
      </c>
      <c r="C56" s="163"/>
      <c r="D56" s="163"/>
      <c r="E56" s="163"/>
      <c r="F56" s="163"/>
      <c r="G56" s="163"/>
      <c r="H56" s="163"/>
      <c r="R56" s="164" t="s">
        <v>125</v>
      </c>
      <c r="S56" s="164"/>
      <c r="T56" s="164"/>
      <c r="U56" s="164"/>
      <c r="AS56" s="64"/>
      <c r="AT56" s="66"/>
      <c r="AU56" s="66"/>
      <c r="AV56" s="66"/>
      <c r="AW56" s="66"/>
      <c r="AX56" s="66"/>
      <c r="AY56" s="66"/>
      <c r="AZ56" s="66"/>
      <c r="BA56" s="66"/>
      <c r="BB56" s="66"/>
      <c r="BC56" s="66"/>
      <c r="BD56" s="66"/>
      <c r="BE56" s="66"/>
      <c r="BF56" s="66"/>
      <c r="BG56" s="66"/>
      <c r="BH56" s="121"/>
      <c r="BI56" s="66"/>
      <c r="BJ56" s="121"/>
      <c r="BK56" s="121"/>
      <c r="BL56" s="66"/>
      <c r="BM56" s="122"/>
      <c r="BN56" s="122"/>
      <c r="BO56" s="66"/>
    </row>
    <row r="57" spans="2:84" ht="14.55" customHeight="1" x14ac:dyDescent="0.3">
      <c r="C57" s="2" t="s">
        <v>1</v>
      </c>
      <c r="D57" s="158">
        <f>IF(ISBLANK($E$7),0,$E$7)</f>
        <v>0</v>
      </c>
      <c r="E57" s="158"/>
      <c r="F57" s="158"/>
      <c r="G57" s="158"/>
      <c r="H57" s="158"/>
      <c r="I57" s="158"/>
      <c r="J57" s="158"/>
      <c r="K57" s="158"/>
      <c r="L57" s="158"/>
      <c r="M57" s="158"/>
      <c r="N57" s="158"/>
      <c r="O57" s="158"/>
      <c r="P57" s="158"/>
      <c r="Q57" s="158"/>
      <c r="R57" s="158"/>
      <c r="S57" s="158"/>
      <c r="T57" s="158"/>
      <c r="U57" s="158"/>
      <c r="V57" s="158"/>
      <c r="W57" s="158"/>
      <c r="X57" s="158"/>
      <c r="Y57" s="158"/>
      <c r="AD57" s="2" t="s">
        <v>11</v>
      </c>
      <c r="AE57" s="159">
        <f>IF(ISBLANK($AE$7),0,$AE$7)</f>
        <v>0</v>
      </c>
      <c r="AF57" s="159"/>
      <c r="AG57" s="159"/>
      <c r="AH57" s="159"/>
      <c r="AI57" s="159"/>
      <c r="AJ57" s="159"/>
      <c r="AS57" s="64"/>
      <c r="AT57" s="66"/>
      <c r="AU57" s="66"/>
      <c r="AV57" s="66"/>
      <c r="AW57" s="66"/>
      <c r="AX57" s="66"/>
      <c r="AY57" s="66"/>
      <c r="AZ57" s="66"/>
      <c r="BA57" s="66"/>
      <c r="BB57" s="66"/>
      <c r="BC57" s="66"/>
      <c r="BD57" s="66"/>
      <c r="BE57" s="66"/>
      <c r="BF57" s="66"/>
      <c r="BG57" s="66"/>
      <c r="BH57" s="121"/>
      <c r="BI57" s="66"/>
      <c r="BJ57" s="121"/>
      <c r="BK57" s="121"/>
      <c r="BL57" s="66"/>
      <c r="BM57" s="122"/>
      <c r="BN57" s="122"/>
      <c r="BO57" s="66"/>
    </row>
    <row r="58" spans="2:84" ht="14.55" customHeight="1" x14ac:dyDescent="0.3">
      <c r="B58" s="2"/>
      <c r="C58" s="2"/>
      <c r="D58" s="2"/>
      <c r="E58" s="2"/>
      <c r="F58" s="2"/>
      <c r="G58" s="2"/>
      <c r="H58" s="2"/>
      <c r="I58" s="2"/>
      <c r="J58" s="2"/>
      <c r="K58" s="2"/>
      <c r="L58" s="2"/>
      <c r="M58" s="2"/>
      <c r="N58" s="2"/>
      <c r="O58" s="2"/>
      <c r="P58" s="2"/>
      <c r="Q58" s="2"/>
      <c r="R58" s="2"/>
      <c r="S58" s="2"/>
      <c r="T58" s="2"/>
      <c r="U58" s="2"/>
      <c r="V58" s="2"/>
      <c r="W58" s="2"/>
      <c r="X58" s="2"/>
      <c r="Y58" s="2"/>
      <c r="Z58" s="2"/>
      <c r="AD58" s="2" t="s">
        <v>19</v>
      </c>
      <c r="AE58" s="160">
        <f>IF(ISBLANK($AE$8),0,$AE$8)</f>
        <v>0</v>
      </c>
      <c r="AF58" s="160"/>
      <c r="AG58" s="160"/>
      <c r="AH58" s="160"/>
      <c r="AI58" s="160"/>
      <c r="AJ58" s="160"/>
      <c r="AS58" s="64"/>
      <c r="AT58" s="66"/>
      <c r="AU58" s="66"/>
      <c r="AV58" s="66"/>
      <c r="AW58" s="66"/>
      <c r="AX58" s="66"/>
      <c r="AY58" s="66"/>
      <c r="AZ58" s="66"/>
      <c r="BA58" s="66"/>
      <c r="BB58" s="66"/>
      <c r="BC58" s="66"/>
      <c r="BD58" s="66"/>
      <c r="BE58" s="66"/>
      <c r="BF58" s="66"/>
      <c r="BG58" s="66"/>
      <c r="BH58" s="121"/>
      <c r="BI58" s="66"/>
      <c r="BJ58" s="121"/>
      <c r="BK58" s="121"/>
      <c r="BL58" s="66"/>
      <c r="BM58" s="122"/>
      <c r="BN58" s="122"/>
      <c r="BO58" s="66"/>
    </row>
    <row r="59" spans="2:84" ht="14.55" customHeight="1" x14ac:dyDescent="0.3">
      <c r="B59" s="5" t="s">
        <v>12</v>
      </c>
      <c r="AS59" s="64"/>
      <c r="AT59" s="66"/>
      <c r="AU59" s="66"/>
      <c r="AV59" s="66"/>
      <c r="AW59" s="66"/>
      <c r="AX59" s="66"/>
      <c r="AY59" s="66"/>
      <c r="AZ59" s="66"/>
      <c r="BA59" s="66"/>
      <c r="BB59" s="66"/>
      <c r="BC59" s="66"/>
      <c r="BD59" s="66"/>
      <c r="BE59" s="66"/>
      <c r="BF59" s="66"/>
      <c r="BG59" s="66"/>
      <c r="BH59" s="121"/>
      <c r="BI59" s="66"/>
      <c r="BJ59" s="121"/>
      <c r="BK59" s="121"/>
      <c r="BL59" s="66"/>
      <c r="BM59" s="122"/>
      <c r="BN59" s="122"/>
      <c r="BO59" s="66"/>
    </row>
    <row r="60" spans="2:84" ht="14.55" customHeight="1" x14ac:dyDescent="0.3">
      <c r="B60" s="149"/>
      <c r="C60" s="150"/>
      <c r="D60" s="150"/>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1"/>
      <c r="AS60" s="64"/>
      <c r="AT60" s="66"/>
      <c r="AU60" s="66"/>
      <c r="AV60" s="66"/>
      <c r="AW60" s="66"/>
      <c r="AX60" s="66"/>
      <c r="AY60" s="66"/>
      <c r="AZ60" s="66"/>
      <c r="BA60" s="66"/>
      <c r="BB60" s="66"/>
      <c r="BC60" s="66"/>
      <c r="BD60" s="66"/>
      <c r="BE60" s="66"/>
      <c r="BF60" s="66"/>
      <c r="BG60" s="66"/>
      <c r="BH60" s="121"/>
      <c r="BI60" s="66"/>
      <c r="BJ60" s="121"/>
      <c r="BK60" s="121"/>
      <c r="BL60" s="66"/>
      <c r="BM60" s="122"/>
      <c r="BN60" s="122"/>
      <c r="BO60" s="66"/>
    </row>
    <row r="61" spans="2:84" ht="14.55" customHeight="1" x14ac:dyDescent="0.3">
      <c r="B61" s="152"/>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4"/>
      <c r="AS61" s="64"/>
      <c r="AT61" s="66"/>
      <c r="AU61" s="66"/>
      <c r="AV61" s="66"/>
      <c r="AW61" s="66"/>
      <c r="AX61" s="66"/>
      <c r="AY61" s="66"/>
      <c r="AZ61" s="66"/>
      <c r="BA61" s="66"/>
      <c r="BB61" s="66"/>
      <c r="BC61" s="66"/>
      <c r="BD61" s="66"/>
      <c r="BE61" s="66"/>
      <c r="BF61" s="66"/>
      <c r="BG61" s="66"/>
      <c r="BH61" s="121"/>
      <c r="BI61" s="66"/>
      <c r="BJ61" s="121"/>
      <c r="BK61" s="121"/>
      <c r="BL61" s="66"/>
      <c r="BM61" s="122"/>
      <c r="BN61" s="122"/>
      <c r="BO61" s="66"/>
    </row>
    <row r="62" spans="2:84" ht="14.55" customHeight="1" x14ac:dyDescent="0.3">
      <c r="B62" s="152"/>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4"/>
      <c r="AS62" s="64"/>
      <c r="AT62" s="66"/>
      <c r="AU62" s="66"/>
      <c r="AV62" s="66"/>
      <c r="AW62" s="66"/>
      <c r="AX62" s="66"/>
      <c r="AY62" s="66"/>
      <c r="AZ62" s="66"/>
      <c r="BA62" s="66"/>
      <c r="BB62" s="66"/>
      <c r="BC62" s="66"/>
      <c r="BD62" s="66"/>
      <c r="BE62" s="66"/>
      <c r="BF62" s="66"/>
      <c r="BG62" s="66"/>
      <c r="BH62" s="121"/>
      <c r="BI62" s="66"/>
      <c r="BJ62" s="121"/>
      <c r="BK62" s="121"/>
      <c r="BL62" s="66"/>
      <c r="BM62" s="122"/>
      <c r="BN62" s="122"/>
      <c r="BO62" s="66"/>
    </row>
    <row r="63" spans="2:84" ht="14.55" customHeight="1" x14ac:dyDescent="0.3">
      <c r="B63" s="155"/>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6"/>
      <c r="AE63" s="156"/>
      <c r="AF63" s="156"/>
      <c r="AG63" s="156"/>
      <c r="AH63" s="156"/>
      <c r="AI63" s="156"/>
      <c r="AJ63" s="157"/>
      <c r="AS63" s="64"/>
      <c r="AT63" s="66"/>
      <c r="AU63" s="66"/>
      <c r="AV63" s="66"/>
      <c r="AW63" s="66"/>
      <c r="AX63" s="66"/>
      <c r="AY63" s="66"/>
      <c r="AZ63" s="66"/>
      <c r="BA63" s="66"/>
      <c r="BB63" s="66"/>
      <c r="BC63" s="66"/>
      <c r="BD63" s="66"/>
      <c r="BE63" s="66"/>
      <c r="BF63" s="66"/>
      <c r="BG63" s="66"/>
      <c r="BH63" s="121"/>
      <c r="BI63" s="66"/>
      <c r="BJ63" s="121"/>
      <c r="BK63" s="121"/>
      <c r="BL63" s="66"/>
      <c r="BM63" s="122"/>
      <c r="BN63" s="122"/>
      <c r="BO63" s="66"/>
    </row>
    <row r="64" spans="2:84" ht="14.55" customHeight="1" x14ac:dyDescent="0.3">
      <c r="B64" s="2"/>
      <c r="C64" s="2"/>
      <c r="D64" s="2"/>
      <c r="E64" s="2"/>
      <c r="F64" s="2"/>
      <c r="G64" s="2"/>
      <c r="H64" s="2"/>
      <c r="I64" s="2"/>
      <c r="J64" s="2"/>
      <c r="K64" s="2"/>
      <c r="L64" s="2"/>
      <c r="M64" s="2"/>
      <c r="N64" s="2"/>
      <c r="O64" s="2"/>
      <c r="P64" s="2"/>
      <c r="Q64" s="2"/>
      <c r="R64" s="2"/>
      <c r="S64" s="2"/>
      <c r="T64" s="2"/>
      <c r="U64" s="2"/>
      <c r="V64" s="2"/>
      <c r="W64" s="2"/>
      <c r="X64" s="2"/>
      <c r="Y64" s="2"/>
      <c r="Z64" s="2"/>
      <c r="AI64" s="123"/>
      <c r="AJ64" s="123"/>
      <c r="AS64" s="64"/>
      <c r="AT64" s="66"/>
      <c r="AU64" s="66"/>
      <c r="AV64" s="66"/>
      <c r="AW64" s="66"/>
      <c r="AX64" s="66"/>
      <c r="AY64" s="66"/>
      <c r="AZ64" s="66"/>
      <c r="BA64" s="66"/>
      <c r="BB64" s="66"/>
      <c r="BC64" s="66"/>
      <c r="BD64" s="66"/>
      <c r="BE64" s="66"/>
      <c r="BF64" s="66"/>
      <c r="BG64" s="66"/>
      <c r="BH64" s="121"/>
      <c r="BI64" s="66"/>
      <c r="BJ64" s="121"/>
      <c r="BK64" s="121"/>
      <c r="BL64" s="66"/>
      <c r="BM64" s="122"/>
      <c r="BN64" s="122"/>
      <c r="BO64" s="66"/>
    </row>
    <row r="65" spans="2:84" ht="15" customHeight="1" x14ac:dyDescent="0.3">
      <c r="B65" s="1" t="s">
        <v>9</v>
      </c>
      <c r="C65" s="1"/>
      <c r="D65" s="1"/>
      <c r="E65" s="1"/>
      <c r="AK65" s="24"/>
      <c r="AS65" s="64"/>
      <c r="AT65" s="66"/>
      <c r="AU65" s="66"/>
      <c r="AV65" s="66"/>
      <c r="AW65" s="66"/>
      <c r="AX65" s="66"/>
      <c r="AY65" s="66"/>
      <c r="AZ65" s="66"/>
      <c r="BA65" s="66"/>
      <c r="BB65" s="66"/>
      <c r="BC65" s="66"/>
      <c r="BD65" s="66"/>
      <c r="BE65" s="66"/>
      <c r="BF65" s="66"/>
      <c r="BG65" s="66"/>
      <c r="BH65" s="121"/>
      <c r="BI65" s="66"/>
      <c r="BJ65" s="121"/>
      <c r="BK65" s="121"/>
      <c r="BL65" s="66"/>
      <c r="BM65" s="122"/>
      <c r="BN65" s="122"/>
      <c r="BO65" s="66"/>
      <c r="CE65" s="22"/>
      <c r="CF65" s="22"/>
    </row>
    <row r="66" spans="2:84" ht="15" customHeight="1" x14ac:dyDescent="0.3">
      <c r="B66" s="55" t="s">
        <v>318</v>
      </c>
      <c r="C66" s="1"/>
      <c r="D66" s="1"/>
      <c r="E66" s="1"/>
      <c r="AK66" s="24"/>
      <c r="AS66" s="64"/>
      <c r="AT66" s="66"/>
      <c r="AU66" s="66"/>
      <c r="AV66" s="66"/>
      <c r="AW66" s="66"/>
      <c r="AX66" s="66"/>
      <c r="AY66" s="66"/>
      <c r="AZ66" s="66"/>
      <c r="BA66" s="66"/>
      <c r="BB66" s="66"/>
      <c r="BC66" s="66"/>
      <c r="BD66" s="66"/>
      <c r="BE66" s="66"/>
      <c r="BF66" s="66"/>
      <c r="BG66" s="66"/>
      <c r="BH66" s="121"/>
      <c r="BI66" s="66"/>
      <c r="BJ66" s="121"/>
      <c r="BK66" s="121"/>
      <c r="BL66" s="66"/>
      <c r="BM66" s="122"/>
      <c r="BN66" s="122"/>
      <c r="BO66" s="66"/>
      <c r="CE66" s="22"/>
      <c r="CF66" s="22"/>
    </row>
    <row r="67" spans="2:84" ht="15" customHeight="1" x14ac:dyDescent="0.3">
      <c r="C67" s="23" t="s">
        <v>54</v>
      </c>
      <c r="D67" s="55" t="str">
        <f>"Is designed in accordance with the latest version of the "&amp;Tables!F23&amp;"'s requirements;"</f>
        <v>Is designed in accordance with the latest version of the City's requirements;</v>
      </c>
      <c r="E67" s="1"/>
      <c r="AK67" s="24"/>
      <c r="AS67" s="64"/>
      <c r="AT67" s="66"/>
      <c r="AU67" s="66"/>
      <c r="AV67" s="66"/>
      <c r="AW67" s="66"/>
      <c r="AX67" s="66"/>
      <c r="AY67" s="66"/>
      <c r="AZ67" s="66"/>
      <c r="BA67" s="66"/>
      <c r="BB67" s="66"/>
      <c r="BC67" s="66"/>
      <c r="BD67" s="66"/>
      <c r="BE67" s="66"/>
      <c r="BF67" s="66"/>
      <c r="BG67" s="66"/>
      <c r="BH67" s="121"/>
      <c r="BI67" s="66"/>
      <c r="BJ67" s="121"/>
      <c r="BK67" s="121"/>
      <c r="BL67" s="66"/>
      <c r="BM67" s="122"/>
      <c r="BN67" s="122"/>
      <c r="BO67" s="66"/>
      <c r="CE67" s="22"/>
      <c r="CF67" s="22"/>
    </row>
    <row r="68" spans="2:84" ht="15" customHeight="1" x14ac:dyDescent="0.3">
      <c r="B68" s="1"/>
      <c r="C68" s="23" t="s">
        <v>54</v>
      </c>
      <c r="D68" s="55" t="s">
        <v>319</v>
      </c>
      <c r="E68" s="43"/>
      <c r="AK68" s="24"/>
      <c r="AS68" s="64"/>
      <c r="AT68" s="66"/>
      <c r="AU68" s="66"/>
      <c r="AV68" s="66"/>
      <c r="AW68" s="66"/>
      <c r="AX68" s="66"/>
      <c r="AY68" s="66"/>
      <c r="AZ68" s="66"/>
      <c r="BA68" s="66"/>
      <c r="BB68" s="66"/>
      <c r="BC68" s="66"/>
      <c r="BD68" s="66"/>
      <c r="BE68" s="66"/>
      <c r="BF68" s="66"/>
      <c r="BG68" s="66"/>
      <c r="BH68" s="121"/>
      <c r="BI68" s="66"/>
      <c r="BJ68" s="121"/>
      <c r="BK68" s="121"/>
      <c r="BL68" s="66"/>
      <c r="BM68" s="122"/>
      <c r="BN68" s="122"/>
      <c r="BO68" s="66"/>
      <c r="CE68" s="22"/>
      <c r="CF68" s="22"/>
    </row>
    <row r="69" spans="2:84" ht="15" customHeight="1" x14ac:dyDescent="0.3">
      <c r="B69" s="1"/>
      <c r="C69" s="23" t="s">
        <v>54</v>
      </c>
      <c r="D69" s="55" t="s">
        <v>198</v>
      </c>
      <c r="E69" s="43"/>
      <c r="AK69" s="24"/>
      <c r="AT69" s="22"/>
      <c r="AU69" s="22"/>
      <c r="AV69" s="22"/>
      <c r="AW69" s="22"/>
      <c r="AX69" s="22"/>
      <c r="AY69" s="22"/>
      <c r="AZ69" s="22"/>
      <c r="BA69" s="22"/>
      <c r="BB69" s="22"/>
      <c r="BC69" s="22"/>
      <c r="BD69" s="22"/>
      <c r="BE69" s="70"/>
      <c r="BF69" s="70"/>
      <c r="BG69" s="70"/>
      <c r="BH69" s="70"/>
      <c r="BI69" s="51"/>
      <c r="BJ69" s="22"/>
      <c r="BK69" s="79"/>
      <c r="BL69" s="79"/>
      <c r="BM69" s="70"/>
      <c r="BN69" s="79"/>
      <c r="BO69" s="79"/>
      <c r="BP69" s="70"/>
      <c r="BQ69" s="22"/>
      <c r="BR69" s="22"/>
      <c r="BS69" s="22"/>
      <c r="BT69" s="22"/>
      <c r="BU69" s="22"/>
      <c r="BV69" s="22"/>
      <c r="BW69" s="22"/>
      <c r="BX69" s="22"/>
      <c r="BY69" s="22"/>
      <c r="BZ69" s="22"/>
      <c r="CA69" s="22"/>
      <c r="CB69" s="22"/>
      <c r="CC69" s="22"/>
      <c r="CD69" s="22"/>
      <c r="CE69" s="22"/>
      <c r="CF69" s="22"/>
    </row>
    <row r="70" spans="2:84" ht="15" customHeight="1" x14ac:dyDescent="0.3">
      <c r="B70" s="1"/>
      <c r="D70" s="55" t="s">
        <v>320</v>
      </c>
      <c r="E70" s="55"/>
      <c r="AK70" s="24"/>
      <c r="AT70" s="22"/>
      <c r="BP70" s="70"/>
      <c r="BQ70" s="22"/>
      <c r="BR70" s="22"/>
      <c r="BS70" s="22"/>
      <c r="BT70" s="22"/>
      <c r="BU70" s="22"/>
      <c r="BV70" s="22"/>
      <c r="BW70" s="22"/>
      <c r="BX70" s="22"/>
      <c r="BY70" s="22"/>
      <c r="BZ70" s="22"/>
      <c r="CA70" s="22"/>
      <c r="CB70" s="22"/>
      <c r="CC70" s="22"/>
      <c r="CD70" s="22"/>
      <c r="CE70" s="22"/>
      <c r="CF70" s="22"/>
    </row>
    <row r="71" spans="2:84" ht="15" customHeight="1" x14ac:dyDescent="0.3">
      <c r="B71" s="1"/>
      <c r="C71" s="23"/>
      <c r="D71" s="55"/>
      <c r="E71" s="55"/>
      <c r="AK71" s="24"/>
      <c r="AT71" s="22"/>
      <c r="BF71" s="70"/>
      <c r="BG71" s="70"/>
      <c r="BH71" s="70"/>
      <c r="BI71" s="51"/>
      <c r="BJ71" s="22"/>
      <c r="BK71" s="79"/>
      <c r="BL71" s="79"/>
      <c r="BM71" s="70"/>
      <c r="BN71" s="79"/>
      <c r="BO71" s="79"/>
      <c r="BP71" s="70"/>
      <c r="BQ71" s="22"/>
      <c r="BR71" s="22"/>
      <c r="BS71" s="22"/>
      <c r="BT71" s="22"/>
      <c r="BU71" s="22"/>
      <c r="BV71" s="22"/>
      <c r="BW71" s="22"/>
      <c r="BX71" s="22"/>
      <c r="BY71" s="22"/>
      <c r="BZ71" s="22"/>
      <c r="CA71" s="22"/>
      <c r="CB71" s="22"/>
      <c r="CC71" s="22"/>
      <c r="CD71" s="22"/>
      <c r="CE71" s="22"/>
      <c r="CF71" s="22"/>
    </row>
    <row r="72" spans="2:84" ht="15" customHeight="1" x14ac:dyDescent="0.3">
      <c r="B72" s="1"/>
      <c r="E72" s="2" t="s">
        <v>96</v>
      </c>
      <c r="F72" s="133"/>
      <c r="G72" s="133"/>
      <c r="H72" s="133"/>
      <c r="I72" s="133"/>
      <c r="J72" s="133"/>
      <c r="K72" s="133"/>
      <c r="L72" s="133"/>
      <c r="M72" s="133"/>
      <c r="N72" s="133"/>
      <c r="O72" s="133"/>
      <c r="P72" s="133"/>
      <c r="Q72" s="133"/>
      <c r="R72" s="133"/>
      <c r="S72" s="133"/>
      <c r="T72" s="133"/>
      <c r="U72" s="133"/>
      <c r="V72" s="133"/>
      <c r="W72" s="133"/>
      <c r="X72" s="133"/>
      <c r="Y72" s="133"/>
      <c r="Z72" s="133"/>
      <c r="AC72" s="2" t="s">
        <v>164</v>
      </c>
      <c r="AD72" s="2"/>
      <c r="AE72" s="2"/>
      <c r="AT72" s="22"/>
      <c r="BP72" s="70"/>
      <c r="BQ72" s="22"/>
      <c r="BR72" s="22"/>
      <c r="BS72" s="22"/>
      <c r="BT72" s="22"/>
      <c r="BU72" s="22"/>
      <c r="BV72" s="22"/>
      <c r="BW72" s="22"/>
      <c r="BX72" s="22"/>
      <c r="BY72" s="22"/>
      <c r="BZ72" s="22"/>
      <c r="CA72" s="22"/>
      <c r="CB72" s="22"/>
      <c r="CC72" s="22"/>
      <c r="CD72" s="22"/>
      <c r="CE72" s="22"/>
      <c r="CF72" s="22"/>
    </row>
    <row r="73" spans="2:84" ht="15" customHeight="1" x14ac:dyDescent="0.3">
      <c r="E73" s="2" t="s">
        <v>71</v>
      </c>
      <c r="F73" s="145"/>
      <c r="G73" s="145"/>
      <c r="H73" s="145"/>
      <c r="I73" s="145"/>
      <c r="J73" s="145"/>
      <c r="K73" s="145"/>
      <c r="L73" s="145"/>
      <c r="M73" s="145"/>
      <c r="N73" s="145"/>
      <c r="O73" s="145"/>
      <c r="P73" s="145"/>
      <c r="Q73" s="145"/>
      <c r="R73" s="145"/>
      <c r="S73" s="145"/>
      <c r="T73" s="145"/>
      <c r="U73" s="145"/>
      <c r="V73" s="145"/>
      <c r="W73" s="145"/>
      <c r="X73" s="145"/>
      <c r="Y73" s="145"/>
      <c r="Z73" s="145"/>
      <c r="AT73" s="22"/>
      <c r="BP73" s="70"/>
      <c r="BQ73" s="22"/>
      <c r="BR73" s="22"/>
      <c r="BS73" s="22"/>
      <c r="BT73" s="22"/>
      <c r="BU73" s="22"/>
      <c r="BV73" s="22"/>
      <c r="BW73" s="22"/>
      <c r="BX73" s="22"/>
      <c r="BY73" s="22"/>
      <c r="BZ73" s="22"/>
      <c r="CA73" s="22"/>
      <c r="CB73" s="22"/>
      <c r="CC73" s="22"/>
      <c r="CD73" s="22"/>
      <c r="CE73" s="22"/>
      <c r="CF73" s="22"/>
    </row>
    <row r="74" spans="2:84" ht="15" customHeight="1" x14ac:dyDescent="0.3">
      <c r="E74" s="2" t="s">
        <v>72</v>
      </c>
      <c r="F74" s="145"/>
      <c r="G74" s="145"/>
      <c r="H74" s="145"/>
      <c r="I74" s="145"/>
      <c r="J74" s="145"/>
      <c r="K74" s="145"/>
      <c r="L74" s="145"/>
      <c r="M74" s="145"/>
      <c r="N74" s="145"/>
      <c r="O74" s="145"/>
      <c r="P74" s="145"/>
      <c r="Q74" s="145"/>
      <c r="R74" s="145"/>
      <c r="S74" s="145"/>
      <c r="T74" s="145"/>
      <c r="U74" s="145"/>
      <c r="V74" s="145"/>
      <c r="W74" s="145"/>
      <c r="X74" s="145"/>
      <c r="Y74" s="145"/>
      <c r="Z74" s="145"/>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row>
    <row r="75" spans="2:84" ht="15" customHeight="1" x14ac:dyDescent="0.3">
      <c r="E75" s="2" t="s">
        <v>146</v>
      </c>
      <c r="F75" s="145"/>
      <c r="G75" s="145"/>
      <c r="H75" s="145"/>
      <c r="I75" s="145"/>
      <c r="J75" s="145"/>
      <c r="K75" s="145"/>
      <c r="L75" s="145"/>
      <c r="M75" s="46"/>
      <c r="N75" s="46"/>
      <c r="O75" s="75" t="s">
        <v>75</v>
      </c>
      <c r="P75" s="145"/>
      <c r="Q75" s="145"/>
      <c r="R75" s="145"/>
      <c r="S75" s="145"/>
      <c r="T75" s="46"/>
      <c r="U75" s="46"/>
      <c r="V75" s="46"/>
      <c r="W75" s="75" t="s">
        <v>76</v>
      </c>
      <c r="X75" s="146"/>
      <c r="Y75" s="146"/>
      <c r="Z75" s="146"/>
      <c r="AT75" s="22"/>
      <c r="AU75" s="22"/>
      <c r="AV75" s="22"/>
      <c r="AW75" s="22"/>
      <c r="AX75" s="22"/>
      <c r="AY75" s="22"/>
      <c r="AZ75" s="22"/>
      <c r="BA75" s="22"/>
      <c r="BB75" s="22"/>
      <c r="BC75" s="22"/>
      <c r="BD75" s="22"/>
      <c r="BE75" s="70"/>
      <c r="BF75" s="70"/>
      <c r="BG75" s="70"/>
      <c r="BH75" s="70"/>
      <c r="BI75" s="51"/>
      <c r="BJ75" s="22"/>
      <c r="BK75" s="79"/>
      <c r="BL75" s="79"/>
      <c r="BM75" s="70"/>
      <c r="BN75" s="79"/>
      <c r="BO75" s="79"/>
      <c r="BQ75" s="22"/>
      <c r="BR75" s="22"/>
      <c r="BS75" s="22"/>
      <c r="BT75" s="22"/>
      <c r="BU75" s="22"/>
      <c r="BV75" s="22"/>
      <c r="BW75" s="22"/>
      <c r="BX75" s="22"/>
      <c r="BY75" s="22"/>
      <c r="BZ75" s="22"/>
      <c r="CA75" s="22"/>
      <c r="CB75" s="22"/>
      <c r="CC75" s="22"/>
      <c r="CD75" s="22"/>
      <c r="CE75" s="22"/>
      <c r="CF75" s="22"/>
    </row>
    <row r="76" spans="2:84" ht="15" customHeight="1" x14ac:dyDescent="0.3">
      <c r="E76" s="2" t="s">
        <v>73</v>
      </c>
      <c r="F76" s="161"/>
      <c r="G76" s="161"/>
      <c r="H76" s="161"/>
      <c r="I76" s="161"/>
      <c r="J76" s="161"/>
      <c r="K76" s="161"/>
      <c r="L76" s="161"/>
      <c r="M76" s="161"/>
      <c r="N76" s="161"/>
      <c r="O76" s="161"/>
      <c r="P76" s="161"/>
      <c r="Q76" s="161"/>
      <c r="R76" s="161"/>
      <c r="S76" s="161"/>
      <c r="T76" s="161"/>
      <c r="U76" s="161"/>
      <c r="V76" s="161"/>
      <c r="W76" s="161"/>
      <c r="X76" s="161"/>
      <c r="Y76" s="161"/>
      <c r="Z76" s="161"/>
      <c r="AT76" s="22"/>
      <c r="AU76" s="22"/>
      <c r="AV76" s="22"/>
      <c r="AW76" s="22"/>
      <c r="AX76" s="22"/>
      <c r="AY76" s="22"/>
      <c r="AZ76" s="22"/>
      <c r="BA76" s="22"/>
      <c r="BB76" s="22"/>
      <c r="BC76" s="22"/>
      <c r="BD76" s="22"/>
      <c r="BE76" s="70"/>
      <c r="BF76" s="22"/>
      <c r="BG76" s="22"/>
      <c r="BH76" s="22"/>
      <c r="BI76" s="22"/>
      <c r="BJ76" s="22"/>
      <c r="BK76" s="22"/>
      <c r="BL76" s="22"/>
      <c r="BM76" s="22"/>
      <c r="BN76" s="22"/>
      <c r="BO76" s="22"/>
      <c r="BQ76" s="22"/>
      <c r="BR76" s="22"/>
      <c r="BS76" s="22"/>
      <c r="BT76" s="22"/>
      <c r="BU76" s="22"/>
      <c r="BV76" s="22"/>
      <c r="BW76" s="22"/>
      <c r="BX76" s="22"/>
      <c r="BY76" s="22"/>
      <c r="BZ76" s="22"/>
      <c r="CA76" s="22"/>
      <c r="CB76" s="22"/>
      <c r="CC76" s="22"/>
      <c r="CD76" s="22"/>
      <c r="CE76" s="22"/>
      <c r="CF76" s="22"/>
    </row>
    <row r="77" spans="2:84" ht="15" customHeight="1" x14ac:dyDescent="0.3">
      <c r="E77" s="2" t="s">
        <v>77</v>
      </c>
      <c r="F77" s="162"/>
      <c r="G77" s="162"/>
      <c r="H77" s="162"/>
      <c r="I77" s="162"/>
      <c r="J77" s="162"/>
      <c r="AT77" s="22"/>
      <c r="BQ77" s="22"/>
      <c r="BR77" s="22"/>
      <c r="BS77" s="22"/>
      <c r="BT77" s="22"/>
      <c r="BU77" s="22"/>
      <c r="BV77" s="22"/>
      <c r="BW77" s="22"/>
      <c r="BX77" s="22"/>
      <c r="BY77" s="22"/>
      <c r="BZ77" s="22"/>
      <c r="CA77" s="22"/>
      <c r="CB77" s="22"/>
      <c r="CC77" s="22"/>
      <c r="CD77" s="22"/>
      <c r="CE77" s="22"/>
      <c r="CF77" s="22"/>
    </row>
    <row r="78" spans="2:84" ht="15" customHeight="1" x14ac:dyDescent="0.3">
      <c r="AT78" s="22"/>
      <c r="BQ78" s="22"/>
      <c r="BR78" s="22"/>
      <c r="BS78" s="22"/>
      <c r="BT78" s="22"/>
      <c r="BU78" s="22"/>
      <c r="BV78" s="22"/>
      <c r="BW78" s="22"/>
      <c r="BX78" s="22"/>
      <c r="BY78" s="22"/>
      <c r="BZ78" s="22"/>
      <c r="CA78" s="22"/>
      <c r="CB78" s="22"/>
      <c r="CC78" s="22"/>
      <c r="CD78" s="22"/>
      <c r="CE78" s="22"/>
      <c r="CF78" s="22"/>
    </row>
    <row r="79" spans="2:84" ht="15" customHeight="1" x14ac:dyDescent="0.3">
      <c r="E79" s="2" t="s">
        <v>97</v>
      </c>
      <c r="F79" s="59"/>
      <c r="G79" s="59"/>
      <c r="H79" s="59"/>
      <c r="I79" s="59"/>
      <c r="J79" s="59"/>
      <c r="K79" s="59"/>
      <c r="L79" s="59"/>
      <c r="M79" s="59"/>
      <c r="N79" s="59"/>
      <c r="O79" s="59"/>
      <c r="P79" s="59"/>
      <c r="Q79" s="59"/>
      <c r="R79" s="59"/>
      <c r="S79" s="59"/>
      <c r="T79" s="59"/>
      <c r="U79" s="59"/>
      <c r="V79" s="43"/>
      <c r="W79" s="43"/>
      <c r="X79" s="43"/>
      <c r="AC79" s="2" t="s">
        <v>94</v>
      </c>
      <c r="AD79" s="143"/>
      <c r="AE79" s="143"/>
      <c r="AF79" s="143"/>
      <c r="AG79" s="143"/>
      <c r="AH79" s="143"/>
      <c r="AT79" s="22"/>
      <c r="BQ79" s="22"/>
      <c r="BR79" s="22"/>
      <c r="BS79" s="22"/>
      <c r="BT79" s="22"/>
      <c r="BU79" s="22"/>
      <c r="BV79" s="22"/>
      <c r="BW79" s="22"/>
      <c r="BX79" s="22"/>
      <c r="BY79" s="22"/>
      <c r="BZ79" s="22"/>
      <c r="CA79" s="22"/>
      <c r="CB79" s="22"/>
      <c r="CC79" s="22"/>
      <c r="CD79" s="22"/>
      <c r="CE79" s="22"/>
      <c r="CF79" s="22"/>
    </row>
    <row r="80" spans="2:84" ht="15" customHeight="1" x14ac:dyDescent="0.3">
      <c r="AT80" s="22"/>
      <c r="AU80" s="22"/>
      <c r="AV80" s="22"/>
      <c r="AW80" s="22"/>
      <c r="AX80" s="22"/>
      <c r="AY80" s="22"/>
      <c r="AZ80" s="22"/>
      <c r="BA80" s="22"/>
      <c r="BB80" s="22"/>
      <c r="BC80" s="22"/>
      <c r="BD80" s="22"/>
      <c r="BE80" s="22"/>
      <c r="BP80" s="22"/>
      <c r="BQ80" s="22"/>
      <c r="BR80" s="22"/>
      <c r="BS80" s="22"/>
      <c r="BT80" s="22"/>
      <c r="BU80" s="22"/>
      <c r="BV80" s="22"/>
      <c r="BW80" s="22"/>
      <c r="BX80" s="22"/>
      <c r="BY80" s="22"/>
      <c r="BZ80" s="22"/>
      <c r="CA80" s="22"/>
      <c r="CB80" s="22"/>
      <c r="CC80" s="22"/>
      <c r="CD80" s="22"/>
      <c r="CE80" s="22"/>
      <c r="CF80" s="22"/>
    </row>
    <row r="81" spans="2:84" ht="15" customHeight="1" x14ac:dyDescent="0.3">
      <c r="AT81" s="22"/>
      <c r="AU81" s="22"/>
      <c r="AV81" s="22"/>
      <c r="AW81" s="22"/>
      <c r="AX81" s="22"/>
      <c r="AY81" s="22"/>
      <c r="AZ81" s="22"/>
      <c r="BA81" s="22"/>
      <c r="BB81" s="22"/>
      <c r="BC81" s="22"/>
      <c r="BD81" s="22"/>
      <c r="BE81" s="70"/>
      <c r="BP81" s="70"/>
      <c r="BQ81" s="22"/>
      <c r="BR81" s="22"/>
      <c r="BS81" s="22"/>
      <c r="BT81" s="22"/>
      <c r="BU81" s="22"/>
      <c r="BV81" s="22"/>
      <c r="BW81" s="22"/>
      <c r="BX81" s="22"/>
      <c r="BY81" s="22"/>
      <c r="BZ81" s="22"/>
      <c r="CA81" s="22"/>
      <c r="CB81" s="22"/>
      <c r="CC81" s="22"/>
      <c r="CD81" s="22"/>
      <c r="CE81" s="22"/>
      <c r="CF81" s="22"/>
    </row>
    <row r="82" spans="2:84" ht="15" customHeight="1" x14ac:dyDescent="0.3">
      <c r="B82" s="28" t="s">
        <v>41</v>
      </c>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30"/>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row>
    <row r="83" spans="2:84" ht="15" customHeight="1" x14ac:dyDescent="0.3">
      <c r="B83" s="31"/>
      <c r="C83" s="32"/>
      <c r="D83" s="32"/>
      <c r="E83" s="32"/>
      <c r="F83" s="32"/>
      <c r="G83" s="32"/>
      <c r="H83" s="32"/>
      <c r="I83" s="32"/>
      <c r="J83" s="32"/>
      <c r="K83" s="33" t="s">
        <v>42</v>
      </c>
      <c r="L83" s="33"/>
      <c r="M83" s="34" t="s">
        <v>107</v>
      </c>
      <c r="N83" s="33"/>
      <c r="O83" s="33"/>
      <c r="P83" s="34"/>
      <c r="Q83" s="32"/>
      <c r="R83" s="32"/>
      <c r="S83" s="32"/>
      <c r="T83" s="32"/>
      <c r="U83" s="32"/>
      <c r="V83" s="32"/>
      <c r="W83" s="32"/>
      <c r="X83" s="32"/>
      <c r="Y83" s="32"/>
      <c r="Z83" s="32"/>
      <c r="AA83" s="32"/>
      <c r="AB83" s="32"/>
      <c r="AC83" s="32"/>
      <c r="AD83" s="32"/>
      <c r="AE83" s="32"/>
      <c r="AF83" s="32"/>
      <c r="AG83" s="32"/>
      <c r="AH83" s="32"/>
      <c r="AI83" s="32"/>
      <c r="AJ83" s="35"/>
      <c r="AL83" s="72">
        <f>SUM(AL85:AL97)</f>
        <v>10</v>
      </c>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row>
    <row r="84" spans="2:84" ht="15" customHeight="1" x14ac:dyDescent="0.3">
      <c r="B84" s="31"/>
      <c r="C84" s="32"/>
      <c r="D84" s="32"/>
      <c r="E84" s="32"/>
      <c r="F84" s="32"/>
      <c r="G84" s="32"/>
      <c r="H84" s="32"/>
      <c r="I84" s="32"/>
      <c r="J84" s="32"/>
      <c r="K84" s="36" t="s">
        <v>197</v>
      </c>
      <c r="L84" s="36"/>
      <c r="M84" s="32" t="str">
        <f>IF(ISBLANK(AC6),Tables!J2,"")</f>
        <v>Parcel No. is not been provided</v>
      </c>
      <c r="N84" s="33"/>
      <c r="O84" s="33"/>
      <c r="P84" s="34"/>
      <c r="Q84" s="32"/>
      <c r="R84" s="32"/>
      <c r="S84" s="32"/>
      <c r="T84" s="32"/>
      <c r="U84" s="32"/>
      <c r="V84" s="32"/>
      <c r="W84" s="32"/>
      <c r="X84" s="32"/>
      <c r="Y84" s="32"/>
      <c r="Z84" s="32"/>
      <c r="AA84" s="32"/>
      <c r="AB84" s="32"/>
      <c r="AC84" s="32"/>
      <c r="AD84" s="32"/>
      <c r="AE84" s="32"/>
      <c r="AF84" s="32"/>
      <c r="AG84" s="32"/>
      <c r="AH84" s="32"/>
      <c r="AI84" s="32"/>
      <c r="AJ84" s="35"/>
      <c r="AL84" s="72">
        <f t="shared" ref="AL84:AL90" si="1">IF(M84="",0,1)</f>
        <v>1</v>
      </c>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row>
    <row r="85" spans="2:84" ht="15" customHeight="1" x14ac:dyDescent="0.3">
      <c r="B85" s="31"/>
      <c r="C85" s="32"/>
      <c r="D85" s="32"/>
      <c r="E85" s="32"/>
      <c r="F85" s="32"/>
      <c r="G85" s="32"/>
      <c r="H85" s="32"/>
      <c r="I85" s="32"/>
      <c r="J85" s="32"/>
      <c r="K85" s="36" t="s">
        <v>301</v>
      </c>
      <c r="L85" s="36"/>
      <c r="M85" s="32" t="str">
        <f>IF(ISBLANK(AD24),Tables!J3,"")</f>
        <v>Inlet capacity is not provided</v>
      </c>
      <c r="N85" s="36"/>
      <c r="O85" s="36"/>
      <c r="P85" s="32"/>
      <c r="Q85" s="32"/>
      <c r="R85" s="32"/>
      <c r="S85" s="32"/>
      <c r="T85" s="32"/>
      <c r="U85" s="32"/>
      <c r="V85" s="32"/>
      <c r="W85" s="32"/>
      <c r="X85" s="32"/>
      <c r="Y85" s="32"/>
      <c r="Z85" s="32"/>
      <c r="AA85" s="32"/>
      <c r="AB85" s="32"/>
      <c r="AC85" s="32"/>
      <c r="AD85" s="32"/>
      <c r="AE85" s="32"/>
      <c r="AF85" s="32"/>
      <c r="AG85" s="32"/>
      <c r="AH85" s="32"/>
      <c r="AI85" s="32"/>
      <c r="AJ85" s="35"/>
      <c r="AL85" s="72">
        <f t="shared" si="1"/>
        <v>1</v>
      </c>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row>
    <row r="86" spans="2:84" ht="15" customHeight="1" x14ac:dyDescent="0.3">
      <c r="B86" s="31"/>
      <c r="C86" s="32"/>
      <c r="D86" s="32"/>
      <c r="E86" s="32"/>
      <c r="F86" s="32"/>
      <c r="G86" s="32"/>
      <c r="H86" s="32"/>
      <c r="I86" s="32"/>
      <c r="J86" s="32"/>
      <c r="K86" s="36" t="s">
        <v>317</v>
      </c>
      <c r="L86" s="36"/>
      <c r="M86" s="32" t="str">
        <f>IF(AND(ISBLANK(AC28),ISBLANK(AF28)),Tables!J4,IF(AP31=2,Tables!J4,""))</f>
        <v>Inlet is not privately maintained</v>
      </c>
      <c r="N86" s="36"/>
      <c r="O86" s="36"/>
      <c r="P86" s="32"/>
      <c r="Q86" s="32"/>
      <c r="R86" s="32"/>
      <c r="S86" s="32"/>
      <c r="T86" s="32"/>
      <c r="U86" s="32"/>
      <c r="V86" s="32"/>
      <c r="W86" s="32"/>
      <c r="X86" s="32"/>
      <c r="Y86" s="32"/>
      <c r="Z86" s="32"/>
      <c r="AA86" s="32"/>
      <c r="AB86" s="32"/>
      <c r="AC86" s="32"/>
      <c r="AD86" s="32"/>
      <c r="AE86" s="32"/>
      <c r="AF86" s="32"/>
      <c r="AG86" s="32"/>
      <c r="AH86" s="32"/>
      <c r="AI86" s="32"/>
      <c r="AJ86" s="35"/>
      <c r="AL86" s="72">
        <f t="shared" si="1"/>
        <v>1</v>
      </c>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row>
    <row r="87" spans="2:84" ht="15" customHeight="1" x14ac:dyDescent="0.3">
      <c r="B87" s="31"/>
      <c r="C87" s="32"/>
      <c r="D87" s="32"/>
      <c r="E87" s="32"/>
      <c r="F87" s="32"/>
      <c r="G87" s="32"/>
      <c r="H87" s="32"/>
      <c r="I87" s="32"/>
      <c r="J87" s="32"/>
      <c r="K87" s="36" t="s">
        <v>126</v>
      </c>
      <c r="L87" s="36"/>
      <c r="M87" s="32" t="str">
        <f>IF(AND(ISBLANK(AC30),ISBLANK(AF30)),Tables!J5,IF(AP32=2,Tables!J5,""))</f>
        <v>Inlet is not accesiable for maintenance</v>
      </c>
      <c r="N87" s="36"/>
      <c r="O87" s="36"/>
      <c r="P87" s="32"/>
      <c r="Q87" s="32"/>
      <c r="R87" s="32"/>
      <c r="S87" s="32"/>
      <c r="T87" s="32"/>
      <c r="U87" s="32"/>
      <c r="V87" s="32"/>
      <c r="W87" s="32"/>
      <c r="X87" s="32"/>
      <c r="Y87" s="32"/>
      <c r="Z87" s="32"/>
      <c r="AA87" s="32"/>
      <c r="AB87" s="32"/>
      <c r="AC87" s="32"/>
      <c r="AD87" s="32"/>
      <c r="AE87" s="32"/>
      <c r="AF87" s="32"/>
      <c r="AG87" s="32"/>
      <c r="AH87" s="32"/>
      <c r="AI87" s="32"/>
      <c r="AJ87" s="35"/>
      <c r="AL87" s="72">
        <f t="shared" si="1"/>
        <v>1</v>
      </c>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row>
    <row r="88" spans="2:84" ht="15" customHeight="1" x14ac:dyDescent="0.3">
      <c r="B88" s="31"/>
      <c r="C88" s="32"/>
      <c r="D88" s="32"/>
      <c r="E88" s="32"/>
      <c r="F88" s="32"/>
      <c r="G88" s="32"/>
      <c r="H88" s="32"/>
      <c r="I88" s="32"/>
      <c r="J88" s="32"/>
      <c r="K88" s="80" t="s">
        <v>166</v>
      </c>
      <c r="L88" s="36"/>
      <c r="M88" s="32"/>
      <c r="N88" s="36"/>
      <c r="O88" s="36"/>
      <c r="P88" s="32"/>
      <c r="Q88" s="32"/>
      <c r="R88" s="32"/>
      <c r="S88" s="32"/>
      <c r="T88" s="32"/>
      <c r="U88" s="32"/>
      <c r="V88" s="32"/>
      <c r="W88" s="32"/>
      <c r="X88" s="32"/>
      <c r="Y88" s="32"/>
      <c r="Z88" s="32"/>
      <c r="AA88" s="32"/>
      <c r="AB88" s="32"/>
      <c r="AC88" s="32"/>
      <c r="AD88" s="32"/>
      <c r="AE88" s="32"/>
      <c r="AF88" s="32"/>
      <c r="AG88" s="32"/>
      <c r="AH88" s="32"/>
      <c r="AI88" s="32"/>
      <c r="AJ88" s="35"/>
      <c r="AL88" s="72">
        <f t="shared" si="1"/>
        <v>0</v>
      </c>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row>
    <row r="89" spans="2:84" ht="15" customHeight="1" x14ac:dyDescent="0.3">
      <c r="B89" s="31"/>
      <c r="C89" s="32"/>
      <c r="D89" s="32"/>
      <c r="E89" s="32"/>
      <c r="F89" s="32"/>
      <c r="G89" s="32"/>
      <c r="H89" s="32"/>
      <c r="I89" s="32"/>
      <c r="J89" s="32"/>
      <c r="K89" s="36" t="s">
        <v>345</v>
      </c>
      <c r="L89" s="36"/>
      <c r="M89" s="32" t="str">
        <f>IF(AL49=1,Tables!J6,"")</f>
        <v>Treatment Flow Rate is not provided</v>
      </c>
      <c r="N89" s="36"/>
      <c r="O89" s="36"/>
      <c r="P89" s="32"/>
      <c r="Q89" s="32"/>
      <c r="R89" s="32"/>
      <c r="S89" s="32"/>
      <c r="T89" s="32"/>
      <c r="U89" s="32"/>
      <c r="V89" s="32"/>
      <c r="W89" s="32"/>
      <c r="X89" s="32"/>
      <c r="Y89" s="32"/>
      <c r="Z89" s="32"/>
      <c r="AA89" s="32"/>
      <c r="AB89" s="32"/>
      <c r="AC89" s="32"/>
      <c r="AD89" s="32"/>
      <c r="AE89" s="32"/>
      <c r="AF89" s="32"/>
      <c r="AG89" s="32"/>
      <c r="AH89" s="32"/>
      <c r="AI89" s="32"/>
      <c r="AJ89" s="35"/>
      <c r="AL89" s="72">
        <f t="shared" si="1"/>
        <v>1</v>
      </c>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row>
    <row r="90" spans="2:84" ht="15" customHeight="1" x14ac:dyDescent="0.3">
      <c r="B90" s="31"/>
      <c r="C90" s="32"/>
      <c r="D90" s="32"/>
      <c r="E90" s="32"/>
      <c r="F90" s="32"/>
      <c r="G90" s="32"/>
      <c r="H90" s="32"/>
      <c r="I90" s="32"/>
      <c r="J90" s="32"/>
      <c r="K90" s="36" t="s">
        <v>346</v>
      </c>
      <c r="L90" s="36"/>
      <c r="M90" s="32" t="str">
        <f>IF(AM47=1,Tables!J7,"")</f>
        <v>Bypass flow rate is not provided</v>
      </c>
      <c r="N90" s="36"/>
      <c r="O90" s="36"/>
      <c r="P90" s="32"/>
      <c r="Q90" s="32"/>
      <c r="R90" s="32"/>
      <c r="S90" s="32"/>
      <c r="T90" s="32"/>
      <c r="U90" s="32"/>
      <c r="V90" s="32"/>
      <c r="W90" s="32"/>
      <c r="X90" s="32"/>
      <c r="Y90" s="32"/>
      <c r="Z90" s="32"/>
      <c r="AA90" s="32"/>
      <c r="AB90" s="32"/>
      <c r="AC90" s="32"/>
      <c r="AD90" s="32"/>
      <c r="AE90" s="32"/>
      <c r="AF90" s="32"/>
      <c r="AG90" s="32"/>
      <c r="AH90" s="32"/>
      <c r="AI90" s="32"/>
      <c r="AJ90" s="35"/>
      <c r="AL90" s="72">
        <f t="shared" si="1"/>
        <v>1</v>
      </c>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row>
    <row r="91" spans="2:84" ht="15" customHeight="1" x14ac:dyDescent="0.3">
      <c r="B91" s="31"/>
      <c r="C91" s="32"/>
      <c r="D91" s="32"/>
      <c r="E91" s="32"/>
      <c r="F91" s="32"/>
      <c r="G91" s="32"/>
      <c r="H91" s="32"/>
      <c r="I91" s="32"/>
      <c r="J91" s="32"/>
      <c r="K91" s="80" t="s">
        <v>360</v>
      </c>
      <c r="L91" s="36"/>
      <c r="M91" s="32"/>
      <c r="N91" s="36"/>
      <c r="O91" s="36"/>
      <c r="P91" s="32"/>
      <c r="Q91" s="32"/>
      <c r="R91" s="32"/>
      <c r="S91" s="32"/>
      <c r="T91" s="32"/>
      <c r="U91" s="32"/>
      <c r="V91" s="32"/>
      <c r="W91" s="32"/>
      <c r="X91" s="32"/>
      <c r="Y91" s="32"/>
      <c r="Z91" s="32"/>
      <c r="AA91" s="32"/>
      <c r="AB91" s="32"/>
      <c r="AC91" s="32"/>
      <c r="AD91" s="32"/>
      <c r="AE91" s="32"/>
      <c r="AF91" s="32"/>
      <c r="AG91" s="32"/>
      <c r="AH91" s="32"/>
      <c r="AI91" s="32"/>
      <c r="AJ91" s="35"/>
      <c r="AL91" s="7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row>
    <row r="92" spans="2:84" ht="15" customHeight="1" x14ac:dyDescent="0.3">
      <c r="B92" s="31"/>
      <c r="C92" s="32"/>
      <c r="D92" s="32"/>
      <c r="E92" s="32"/>
      <c r="F92" s="32"/>
      <c r="G92" s="32"/>
      <c r="H92" s="32"/>
      <c r="I92" s="32"/>
      <c r="J92" s="32"/>
      <c r="K92" s="36" t="s">
        <v>174</v>
      </c>
      <c r="L92" s="36"/>
      <c r="M92" s="32" t="str">
        <f>IF(AP28=2,Tables!J10,"")</f>
        <v>Rim EL. is not provided</v>
      </c>
      <c r="N92" s="36"/>
      <c r="O92" s="36"/>
      <c r="P92" s="32"/>
      <c r="Q92" s="32"/>
      <c r="R92" s="32"/>
      <c r="S92" s="32"/>
      <c r="T92" s="32"/>
      <c r="U92" s="32"/>
      <c r="V92" s="32"/>
      <c r="W92" s="32"/>
      <c r="X92" s="32"/>
      <c r="Y92" s="32"/>
      <c r="Z92" s="32"/>
      <c r="AA92" s="32"/>
      <c r="AB92" s="32"/>
      <c r="AC92" s="32"/>
      <c r="AD92" s="32"/>
      <c r="AE92" s="32"/>
      <c r="AF92" s="32"/>
      <c r="AG92" s="32"/>
      <c r="AH92" s="32"/>
      <c r="AI92" s="32"/>
      <c r="AJ92" s="35"/>
      <c r="AL92" s="72">
        <f>IF(M92="",0,1)</f>
        <v>1</v>
      </c>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row>
    <row r="93" spans="2:84" ht="15" customHeight="1" x14ac:dyDescent="0.3">
      <c r="B93" s="31"/>
      <c r="C93" s="32"/>
      <c r="D93" s="32"/>
      <c r="E93" s="32"/>
      <c r="F93" s="32"/>
      <c r="G93" s="32"/>
      <c r="H93" s="32"/>
      <c r="I93" s="32"/>
      <c r="J93" s="32"/>
      <c r="K93" s="36" t="s">
        <v>176</v>
      </c>
      <c r="L93" s="36"/>
      <c r="M93" s="32" t="str">
        <f>IF(AN28=2,Tables!J11,"")</f>
        <v>Sump EL. is not provided</v>
      </c>
      <c r="N93" s="36"/>
      <c r="O93" s="36"/>
      <c r="P93" s="32"/>
      <c r="Q93" s="32"/>
      <c r="R93" s="32"/>
      <c r="S93" s="32"/>
      <c r="T93" s="32"/>
      <c r="U93" s="32"/>
      <c r="V93" s="32"/>
      <c r="W93" s="32"/>
      <c r="X93" s="32"/>
      <c r="Y93" s="32"/>
      <c r="Z93" s="32"/>
      <c r="AA93" s="32"/>
      <c r="AB93" s="32"/>
      <c r="AC93" s="32"/>
      <c r="AD93" s="32"/>
      <c r="AE93" s="32"/>
      <c r="AF93" s="32"/>
      <c r="AG93" s="32"/>
      <c r="AH93" s="32"/>
      <c r="AI93" s="32"/>
      <c r="AJ93" s="35"/>
      <c r="AL93" s="72">
        <f>IF(M93="",0,1)</f>
        <v>1</v>
      </c>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row>
    <row r="94" spans="2:84" ht="15" customHeight="1" x14ac:dyDescent="0.3">
      <c r="B94" s="31"/>
      <c r="C94" s="32"/>
      <c r="D94" s="32"/>
      <c r="E94" s="32"/>
      <c r="F94" s="32"/>
      <c r="G94" s="32"/>
      <c r="H94" s="32"/>
      <c r="I94" s="32"/>
      <c r="J94" s="32"/>
      <c r="K94" s="36" t="s">
        <v>275</v>
      </c>
      <c r="L94" s="36"/>
      <c r="M94" s="32" t="str">
        <f>IF(AM31=2,Tables!J12,"")</f>
        <v>Outlete Pipe Invert EL. is not provided</v>
      </c>
      <c r="N94" s="36"/>
      <c r="O94" s="36"/>
      <c r="P94" s="32"/>
      <c r="Q94" s="32"/>
      <c r="R94" s="32"/>
      <c r="S94" s="32"/>
      <c r="T94" s="32"/>
      <c r="U94" s="32"/>
      <c r="V94" s="32"/>
      <c r="W94" s="32"/>
      <c r="X94" s="32"/>
      <c r="Y94" s="32"/>
      <c r="Z94" s="32"/>
      <c r="AA94" s="32"/>
      <c r="AB94" s="32"/>
      <c r="AC94" s="32"/>
      <c r="AD94" s="32"/>
      <c r="AE94" s="32"/>
      <c r="AF94" s="32"/>
      <c r="AG94" s="32"/>
      <c r="AH94" s="32"/>
      <c r="AI94" s="32"/>
      <c r="AJ94" s="35"/>
      <c r="AL94" s="72">
        <f>IF(M94="",0,1)</f>
        <v>1</v>
      </c>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row>
    <row r="95" spans="2:84" ht="15" customHeight="1" x14ac:dyDescent="0.3">
      <c r="B95" s="31"/>
      <c r="C95" s="32"/>
      <c r="D95" s="32"/>
      <c r="E95" s="32"/>
      <c r="F95" s="32"/>
      <c r="G95" s="32"/>
      <c r="H95" s="32"/>
      <c r="I95" s="32"/>
      <c r="J95" s="32"/>
      <c r="K95" s="36" t="s">
        <v>272</v>
      </c>
      <c r="L95" s="36"/>
      <c r="M95" s="32" t="str">
        <f>IF(AM28=0,Tables!J13,"")</f>
        <v>Diameter or width x length is not provided</v>
      </c>
      <c r="N95" s="36"/>
      <c r="O95" s="36"/>
      <c r="P95" s="32"/>
      <c r="Q95" s="32"/>
      <c r="R95" s="32"/>
      <c r="S95" s="32"/>
      <c r="T95" s="32"/>
      <c r="U95" s="32"/>
      <c r="V95" s="32"/>
      <c r="W95" s="32"/>
      <c r="X95" s="32"/>
      <c r="Y95" s="32"/>
      <c r="Z95" s="32"/>
      <c r="AA95" s="32"/>
      <c r="AB95" s="32"/>
      <c r="AC95" s="32"/>
      <c r="AD95" s="32"/>
      <c r="AE95" s="32"/>
      <c r="AF95" s="32"/>
      <c r="AG95" s="32"/>
      <c r="AH95" s="32"/>
      <c r="AI95" s="32"/>
      <c r="AJ95" s="35"/>
      <c r="AL95" s="72">
        <f>IF(M95="",0,1)</f>
        <v>1</v>
      </c>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row>
    <row r="96" spans="2:84" ht="15" customHeight="1" x14ac:dyDescent="0.3">
      <c r="B96" s="31"/>
      <c r="C96" s="32"/>
      <c r="D96" s="32"/>
      <c r="E96" s="32"/>
      <c r="F96" s="32"/>
      <c r="G96" s="32"/>
      <c r="H96" s="32"/>
      <c r="I96" s="32"/>
      <c r="J96" s="32"/>
      <c r="K96" s="36" t="s">
        <v>287</v>
      </c>
      <c r="L96" s="36"/>
      <c r="M96" s="32" t="str">
        <f>IF(AN21&lt;2,Tables!J9,"")</f>
        <v>Latitude and/or Longitude not provided</v>
      </c>
      <c r="N96" s="36"/>
      <c r="O96" s="36"/>
      <c r="P96" s="32"/>
      <c r="Q96" s="32"/>
      <c r="R96" s="32"/>
      <c r="S96" s="32"/>
      <c r="T96" s="32"/>
      <c r="U96" s="32"/>
      <c r="V96" s="32"/>
      <c r="W96" s="32"/>
      <c r="X96" s="32"/>
      <c r="Y96" s="32"/>
      <c r="Z96" s="32"/>
      <c r="AA96" s="32"/>
      <c r="AB96" s="32"/>
      <c r="AC96" s="32"/>
      <c r="AD96" s="32"/>
      <c r="AE96" s="32"/>
      <c r="AF96" s="32"/>
      <c r="AG96" s="32"/>
      <c r="AH96" s="32"/>
      <c r="AI96" s="32"/>
      <c r="AJ96" s="35"/>
      <c r="AL96" s="7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row>
    <row r="97" spans="2:84" ht="15" customHeight="1" x14ac:dyDescent="0.3">
      <c r="B97" s="37"/>
      <c r="C97" s="38"/>
      <c r="D97" s="38"/>
      <c r="E97" s="38"/>
      <c r="F97" s="38"/>
      <c r="G97" s="38"/>
      <c r="H97" s="38"/>
      <c r="I97" s="38"/>
      <c r="J97" s="38"/>
      <c r="K97" s="38"/>
      <c r="L97" s="38"/>
      <c r="M97" s="38" t="str">
        <f>IF(AND(AP21=1,AQ21=1),Tables!J8,IF(OR(AP21=3,AQ21=3),Tables!J8,""))</f>
        <v>Latitude and/or Longitude has been entered as text.  Change to a number.</v>
      </c>
      <c r="N97" s="38"/>
      <c r="O97" s="38"/>
      <c r="P97" s="38"/>
      <c r="Q97" s="38"/>
      <c r="R97" s="38"/>
      <c r="S97" s="38"/>
      <c r="T97" s="38"/>
      <c r="U97" s="38"/>
      <c r="V97" s="38"/>
      <c r="W97" s="38"/>
      <c r="X97" s="38"/>
      <c r="Y97" s="38"/>
      <c r="Z97" s="38"/>
      <c r="AA97" s="38"/>
      <c r="AB97" s="38"/>
      <c r="AC97" s="38"/>
      <c r="AD97" s="38"/>
      <c r="AE97" s="38"/>
      <c r="AF97" s="38"/>
      <c r="AG97" s="38"/>
      <c r="AH97" s="38"/>
      <c r="AI97" s="38"/>
      <c r="AJ97" s="39"/>
      <c r="AL97" s="72">
        <f>IF(M96="",0,1)</f>
        <v>1</v>
      </c>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row>
    <row r="98" spans="2:84" ht="15" customHeight="1" x14ac:dyDescent="0.3">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row>
    <row r="99" spans="2:84" ht="15" customHeight="1" x14ac:dyDescent="0.3">
      <c r="AT99" s="22"/>
      <c r="CE99" s="22"/>
      <c r="CF99" s="22"/>
    </row>
    <row r="100" spans="2:84" ht="15" customHeight="1" x14ac:dyDescent="0.3">
      <c r="AT100" s="22"/>
      <c r="CE100" s="22"/>
      <c r="CF100" s="22"/>
    </row>
    <row r="101" spans="2:84" ht="15" customHeight="1" x14ac:dyDescent="0.3">
      <c r="AS101" s="20"/>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66"/>
      <c r="BR101" s="66"/>
      <c r="BS101" s="66"/>
      <c r="BT101" s="66"/>
      <c r="BU101" s="66"/>
      <c r="BV101" s="66"/>
      <c r="BW101" s="66"/>
      <c r="BX101" s="66"/>
      <c r="BY101" s="66"/>
      <c r="BZ101" s="66"/>
      <c r="CA101" s="66"/>
      <c r="CB101" s="66"/>
      <c r="CC101" s="66"/>
      <c r="CD101" s="66"/>
      <c r="CE101" s="22"/>
      <c r="CF101" s="22"/>
    </row>
    <row r="102" spans="2:84" ht="15" customHeight="1" x14ac:dyDescent="0.3">
      <c r="B102" s="163">
        <f>Tables!$F$13</f>
        <v>46266</v>
      </c>
      <c r="C102" s="163"/>
      <c r="D102" s="163"/>
      <c r="E102" s="163"/>
      <c r="F102" s="163"/>
      <c r="G102" s="163"/>
      <c r="H102" s="163"/>
      <c r="R102" s="164" t="s">
        <v>124</v>
      </c>
      <c r="S102" s="164"/>
      <c r="T102" s="164"/>
      <c r="U102" s="164"/>
      <c r="AS102" s="20"/>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66"/>
      <c r="BR102" s="66"/>
      <c r="BS102" s="66"/>
      <c r="BT102" s="66"/>
      <c r="BU102" s="66"/>
      <c r="BV102" s="66"/>
      <c r="BW102" s="66"/>
      <c r="BX102" s="66"/>
      <c r="BY102" s="66"/>
      <c r="BZ102" s="66"/>
      <c r="CA102" s="66"/>
      <c r="CB102" s="66"/>
      <c r="CC102" s="66"/>
      <c r="CD102" s="66"/>
      <c r="CE102" s="22"/>
      <c r="CF102" s="22"/>
    </row>
    <row r="103" spans="2:84" ht="15" customHeight="1" x14ac:dyDescent="0.3">
      <c r="AS103" s="20"/>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66"/>
      <c r="BR103" s="66"/>
      <c r="BS103" s="66"/>
      <c r="BT103" s="66"/>
      <c r="BU103" s="66"/>
      <c r="BV103" s="66"/>
      <c r="BW103" s="66"/>
      <c r="BX103" s="66"/>
      <c r="BY103" s="66"/>
      <c r="BZ103" s="66"/>
      <c r="CA103" s="66"/>
      <c r="CB103" s="66"/>
      <c r="CC103" s="66"/>
      <c r="CD103" s="66"/>
      <c r="CE103" s="22"/>
      <c r="CF103" s="22"/>
    </row>
    <row r="104" spans="2:84" ht="15" customHeight="1" x14ac:dyDescent="0.3">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CE104" s="22"/>
      <c r="CF104" s="22"/>
    </row>
    <row r="105" spans="2:84" ht="15" customHeight="1" x14ac:dyDescent="0.3"/>
    <row r="106" spans="2:84" ht="15" customHeight="1" x14ac:dyDescent="0.3"/>
    <row r="107" spans="2:84" ht="15" customHeight="1" x14ac:dyDescent="0.3"/>
    <row r="108" spans="2:84" ht="15" customHeight="1" x14ac:dyDescent="0.3"/>
    <row r="109" spans="2:84" ht="15" customHeight="1" x14ac:dyDescent="0.3"/>
  </sheetData>
  <sheetProtection algorithmName="SHA-512" hashValue="ScVzY7G+tcGHeiuHDXy4U0OXxvJ7iilO6gYAMcwIzsnLP4920FXEjygqIZovAnAfPvYkekNMwLekGt3oSsNJTw==" saltValue="vRystNeemRfJBsZ6gB/gkA==" spinCount="100000" sheet="1" objects="1" scenarios="1" selectLockedCells="1"/>
  <mergeCells count="90">
    <mergeCell ref="BO1:CA4"/>
    <mergeCell ref="O52:Q52"/>
    <mergeCell ref="AI17:AJ17"/>
    <mergeCell ref="J18:M18"/>
    <mergeCell ref="N18:O18"/>
    <mergeCell ref="J19:M19"/>
    <mergeCell ref="N19:O19"/>
    <mergeCell ref="J20:M20"/>
    <mergeCell ref="W20:Z20"/>
    <mergeCell ref="J21:M21"/>
    <mergeCell ref="N21:O21"/>
    <mergeCell ref="O35:Q35"/>
    <mergeCell ref="AC25:AF25"/>
    <mergeCell ref="AC26:AF26"/>
    <mergeCell ref="O27:Q27"/>
    <mergeCell ref="G38:R38"/>
    <mergeCell ref="AD79:AH79"/>
    <mergeCell ref="B102:H102"/>
    <mergeCell ref="R102:U102"/>
    <mergeCell ref="F74:Z74"/>
    <mergeCell ref="F30:H30"/>
    <mergeCell ref="J30:M30"/>
    <mergeCell ref="O30:R30"/>
    <mergeCell ref="F31:H31"/>
    <mergeCell ref="F75:L75"/>
    <mergeCell ref="P75:S75"/>
    <mergeCell ref="X75:Z75"/>
    <mergeCell ref="F35:H35"/>
    <mergeCell ref="J35:L35"/>
    <mergeCell ref="AC41:AE41"/>
    <mergeCell ref="AC42:AE42"/>
    <mergeCell ref="AC45:AE45"/>
    <mergeCell ref="F72:Z72"/>
    <mergeCell ref="F76:Z76"/>
    <mergeCell ref="F77:J77"/>
    <mergeCell ref="F73:Z73"/>
    <mergeCell ref="B56:H56"/>
    <mergeCell ref="R56:U56"/>
    <mergeCell ref="F27:H27"/>
    <mergeCell ref="O33:Q33"/>
    <mergeCell ref="F34:H34"/>
    <mergeCell ref="J34:L34"/>
    <mergeCell ref="O34:Q34"/>
    <mergeCell ref="O31:Q31"/>
    <mergeCell ref="F28:H28"/>
    <mergeCell ref="O28:Q28"/>
    <mergeCell ref="F32:H32"/>
    <mergeCell ref="J32:L32"/>
    <mergeCell ref="O32:Q32"/>
    <mergeCell ref="F33:H33"/>
    <mergeCell ref="O53:S53"/>
    <mergeCell ref="AC47:AE47"/>
    <mergeCell ref="AC40:AE40"/>
    <mergeCell ref="K49:R49"/>
    <mergeCell ref="B60:AJ63"/>
    <mergeCell ref="D57:Y57"/>
    <mergeCell ref="AE57:AJ57"/>
    <mergeCell ref="AE58:AJ58"/>
    <mergeCell ref="U53:AE53"/>
    <mergeCell ref="U38:AF38"/>
    <mergeCell ref="G39:R39"/>
    <mergeCell ref="X39:AF39"/>
    <mergeCell ref="J31:L31"/>
    <mergeCell ref="J33:L33"/>
    <mergeCell ref="E8:X8"/>
    <mergeCell ref="AE8:AJ8"/>
    <mergeCell ref="AA14:AD14"/>
    <mergeCell ref="AE14:AF14"/>
    <mergeCell ref="AA15:AD15"/>
    <mergeCell ref="AE15:AF15"/>
    <mergeCell ref="AC6:AJ6"/>
    <mergeCell ref="AS6:BF7"/>
    <mergeCell ref="E7:X7"/>
    <mergeCell ref="AE7:AJ7"/>
    <mergeCell ref="X1:AJ4"/>
    <mergeCell ref="AD24:AF24"/>
    <mergeCell ref="F24:I24"/>
    <mergeCell ref="O25:R25"/>
    <mergeCell ref="F26:H26"/>
    <mergeCell ref="J16:M16"/>
    <mergeCell ref="N16:O16"/>
    <mergeCell ref="J17:M17"/>
    <mergeCell ref="N17:O17"/>
    <mergeCell ref="O24:U24"/>
    <mergeCell ref="F25:I25"/>
    <mergeCell ref="W21:Z21"/>
    <mergeCell ref="AE17:AH17"/>
    <mergeCell ref="N20:O20"/>
    <mergeCell ref="W17:Z17"/>
    <mergeCell ref="AA17:AB17"/>
  </mergeCells>
  <conditionalFormatting sqref="D57 AE57:AE58">
    <cfRule type="cellIs" dxfId="103" priority="154" operator="equal">
      <formula>0</formula>
    </cfRule>
  </conditionalFormatting>
  <conditionalFormatting sqref="E7:E8 AE7:AE8 F25 O25 F28 O28 AC45:AE45">
    <cfRule type="expression" dxfId="102" priority="155">
      <formula>ISBLANK(E7)</formula>
    </cfRule>
  </conditionalFormatting>
  <conditionalFormatting sqref="F24">
    <cfRule type="expression" dxfId="101" priority="71">
      <formula>ISBLANK($F$24)</formula>
    </cfRule>
  </conditionalFormatting>
  <conditionalFormatting sqref="F26">
    <cfRule type="expression" dxfId="100" priority="1728">
      <formula>$AL$26=1</formula>
    </cfRule>
    <cfRule type="cellIs" priority="1727" stopIfTrue="1" operator="greaterThan">
      <formula>0</formula>
    </cfRule>
    <cfRule type="expression" priority="1726" stopIfTrue="1">
      <formula>$AM$26=2</formula>
    </cfRule>
  </conditionalFormatting>
  <conditionalFormatting sqref="F27 I27 O27">
    <cfRule type="cellIs" priority="1730" stopIfTrue="1" operator="greaterThan">
      <formula>0</formula>
    </cfRule>
    <cfRule type="expression" priority="1729" stopIfTrue="1">
      <formula>$AL$26=2</formula>
    </cfRule>
    <cfRule type="expression" dxfId="99" priority="1731">
      <formula>$AM$26</formula>
    </cfRule>
  </conditionalFormatting>
  <conditionalFormatting sqref="F31:H32">
    <cfRule type="cellIs" priority="62" stopIfTrue="1" operator="greaterThan">
      <formula>0</formula>
    </cfRule>
    <cfRule type="expression" dxfId="98" priority="63">
      <formula>ISBLANK(F31)</formula>
    </cfRule>
  </conditionalFormatting>
  <conditionalFormatting sqref="F74:Z74">
    <cfRule type="expression" dxfId="97" priority="111">
      <formula>ISBLANK(F74)</formula>
    </cfRule>
  </conditionalFormatting>
  <conditionalFormatting sqref="G10 O10 X10 F72:F73 F75:F77">
    <cfRule type="expression" dxfId="96" priority="153">
      <formula>ISBLANK(F10)</formula>
    </cfRule>
  </conditionalFormatting>
  <conditionalFormatting sqref="G12 O12">
    <cfRule type="expression" dxfId="95" priority="83">
      <formula>ISBLANK(G12)</formula>
    </cfRule>
  </conditionalFormatting>
  <conditionalFormatting sqref="G14 J14">
    <cfRule type="expression" dxfId="94" priority="99">
      <formula>$AL$14=1</formula>
    </cfRule>
  </conditionalFormatting>
  <conditionalFormatting sqref="G38">
    <cfRule type="expression" dxfId="93" priority="21">
      <formula>ISBLANK($G$38)</formula>
    </cfRule>
  </conditionalFormatting>
  <conditionalFormatting sqref="G39 X39">
    <cfRule type="expression" dxfId="92" priority="134">
      <formula>ISBLANK(G39)</formula>
    </cfRule>
    <cfRule type="cellIs" priority="133" stopIfTrue="1" operator="greaterThan">
      <formula>0</formula>
    </cfRule>
  </conditionalFormatting>
  <conditionalFormatting sqref="J16:J20">
    <cfRule type="expression" dxfId="91" priority="104">
      <formula>ISBLANK(J16)</formula>
    </cfRule>
  </conditionalFormatting>
  <conditionalFormatting sqref="J31:L31 O31:Q31">
    <cfRule type="expression" dxfId="90" priority="1744">
      <formula>$AL$31=2</formula>
    </cfRule>
  </conditionalFormatting>
  <conditionalFormatting sqref="J31:L35 O31:Q35">
    <cfRule type="cellIs" priority="118" stopIfTrue="1" operator="greaterThan">
      <formula>0</formula>
    </cfRule>
  </conditionalFormatting>
  <conditionalFormatting sqref="J32:L32 O32:Q32">
    <cfRule type="expression" dxfId="89" priority="1746">
      <formula>$AL$32=2</formula>
    </cfRule>
  </conditionalFormatting>
  <conditionalFormatting sqref="J33:L33 O33:Q33">
    <cfRule type="expression" dxfId="88" priority="1748">
      <formula>$AL$33=2</formula>
    </cfRule>
  </conditionalFormatting>
  <conditionalFormatting sqref="J34:L34 O34:Q34">
    <cfRule type="expression" dxfId="87" priority="1750">
      <formula>$AL$34=2</formula>
    </cfRule>
  </conditionalFormatting>
  <conditionalFormatting sqref="J35:L35 O35:Q35">
    <cfRule type="expression" dxfId="86" priority="1752">
      <formula>$AL$35=2</formula>
    </cfRule>
  </conditionalFormatting>
  <conditionalFormatting sqref="J16:M21">
    <cfRule type="expression" dxfId="85" priority="90">
      <formula>$AM$16=2</formula>
    </cfRule>
    <cfRule type="expression" dxfId="84" priority="91">
      <formula>$AM$16=1</formula>
    </cfRule>
  </conditionalFormatting>
  <conditionalFormatting sqref="J21:M21">
    <cfRule type="cellIs" dxfId="83" priority="92" operator="equal">
      <formula>0</formula>
    </cfRule>
  </conditionalFormatting>
  <conditionalFormatting sqref="L41">
    <cfRule type="expression" dxfId="82" priority="33">
      <formula>ISBLANK(L41)</formula>
    </cfRule>
  </conditionalFormatting>
  <conditionalFormatting sqref="L43">
    <cfRule type="expression" dxfId="81" priority="15">
      <formula>ISBLANK(L43)</formula>
    </cfRule>
  </conditionalFormatting>
  <conditionalFormatting sqref="L45">
    <cfRule type="expression" dxfId="80" priority="30">
      <formula>ISBLANK(L45)</formula>
    </cfRule>
  </conditionalFormatting>
  <conditionalFormatting sqref="L47">
    <cfRule type="expression" dxfId="79" priority="17">
      <formula>ISBLANK(L47)</formula>
    </cfRule>
  </conditionalFormatting>
  <conditionalFormatting sqref="N16:N21">
    <cfRule type="expression" dxfId="78" priority="98">
      <formula>$AM$16=3</formula>
    </cfRule>
  </conditionalFormatting>
  <conditionalFormatting sqref="N16:O21">
    <cfRule type="expression" dxfId="77" priority="97">
      <formula>$AL$14=1</formula>
    </cfRule>
  </conditionalFormatting>
  <conditionalFormatting sqref="O47 L47">
    <cfRule type="expression" priority="11" stopIfTrue="1">
      <formula>$AO$47=2</formula>
    </cfRule>
  </conditionalFormatting>
  <conditionalFormatting sqref="O47">
    <cfRule type="expression" dxfId="76" priority="8">
      <formula>$AP$47=2</formula>
    </cfRule>
    <cfRule type="expression" dxfId="75" priority="16">
      <formula>ISBLANK(T50)</formula>
    </cfRule>
  </conditionalFormatting>
  <conditionalFormatting sqref="O52:Q52">
    <cfRule type="expression" dxfId="74" priority="7">
      <formula>ISBLANK($O$52)</formula>
    </cfRule>
  </conditionalFormatting>
  <conditionalFormatting sqref="O53:S53">
    <cfRule type="expression" dxfId="73" priority="1">
      <formula>ISBLANK($O$53)</formula>
    </cfRule>
  </conditionalFormatting>
  <conditionalFormatting sqref="O24:U24">
    <cfRule type="expression" dxfId="72" priority="13">
      <formula>ISBLANK($O$24)</formula>
    </cfRule>
  </conditionalFormatting>
  <conditionalFormatting sqref="P75">
    <cfRule type="expression" dxfId="71" priority="109">
      <formula>ISBLANK(P75)</formula>
    </cfRule>
  </conditionalFormatting>
  <conditionalFormatting sqref="U53:AE53">
    <cfRule type="expression" dxfId="70" priority="2">
      <formula>$AL$53=2</formula>
    </cfRule>
    <cfRule type="cellIs" priority="3" stopIfTrue="1" operator="greaterThan">
      <formula>0</formula>
    </cfRule>
    <cfRule type="expression" dxfId="69" priority="5">
      <formula>$AL$53=2</formula>
    </cfRule>
  </conditionalFormatting>
  <conditionalFormatting sqref="U38:AF38">
    <cfRule type="expression" dxfId="68" priority="20">
      <formula>$AL$38=2</formula>
    </cfRule>
    <cfRule type="cellIs" priority="19" stopIfTrue="1" operator="greaterThan">
      <formula>0</formula>
    </cfRule>
    <cfRule type="expression" dxfId="67" priority="18">
      <formula>$AL$38=2</formula>
    </cfRule>
  </conditionalFormatting>
  <conditionalFormatting sqref="W17:Z17">
    <cfRule type="expression" priority="102" stopIfTrue="1">
      <formula>$AL$17=1</formula>
    </cfRule>
    <cfRule type="cellIs" dxfId="66" priority="103" operator="equal">
      <formula>0</formula>
    </cfRule>
    <cfRule type="expression" dxfId="65" priority="88">
      <formula>$AM$16=2</formula>
    </cfRule>
    <cfRule type="expression" dxfId="64" priority="89">
      <formula>$AM$16=1</formula>
    </cfRule>
  </conditionalFormatting>
  <conditionalFormatting sqref="W20:Z21">
    <cfRule type="expression" priority="100" stopIfTrue="1">
      <formula>$AL$17=1</formula>
    </cfRule>
    <cfRule type="cellIs" dxfId="63" priority="101" operator="equal">
      <formula>0</formula>
    </cfRule>
  </conditionalFormatting>
  <conditionalFormatting sqref="X75">
    <cfRule type="expression" dxfId="62" priority="110">
      <formula>ISBLANK(X75)</formula>
    </cfRule>
  </conditionalFormatting>
  <conditionalFormatting sqref="AA14:AA15">
    <cfRule type="expression" dxfId="61" priority="105">
      <formula>ISBLANK(AA14)</formula>
    </cfRule>
  </conditionalFormatting>
  <conditionalFormatting sqref="AA17">
    <cfRule type="expression" dxfId="60" priority="96">
      <formula>$AM$16=3</formula>
    </cfRule>
  </conditionalFormatting>
  <conditionalFormatting sqref="AA17:AB17">
    <cfRule type="expression" dxfId="59" priority="95">
      <formula>$AL$14=1</formula>
    </cfRule>
  </conditionalFormatting>
  <conditionalFormatting sqref="AA14:AD15">
    <cfRule type="expression" dxfId="58" priority="87">
      <formula>$AM$16=1</formula>
    </cfRule>
    <cfRule type="expression" dxfId="57" priority="86">
      <formula>$AM$16=2</formula>
    </cfRule>
  </conditionalFormatting>
  <conditionalFormatting sqref="AC6">
    <cfRule type="cellIs" dxfId="56" priority="74" operator="equal">
      <formula>0</formula>
    </cfRule>
  </conditionalFormatting>
  <conditionalFormatting sqref="AC28 AF28">
    <cfRule type="expression" dxfId="55" priority="1720">
      <formula>ISBLANK(AC28)</formula>
    </cfRule>
  </conditionalFormatting>
  <conditionalFormatting sqref="AC30 AF30">
    <cfRule type="expression" priority="1722" stopIfTrue="1">
      <formula>$AO$32=2</formula>
    </cfRule>
    <cfRule type="expression" dxfId="54" priority="1725">
      <formula>ISBLANK(AC30)</formula>
    </cfRule>
  </conditionalFormatting>
  <conditionalFormatting sqref="AC40:AE42 AC47:AE47 K49:R49">
    <cfRule type="expression" dxfId="53" priority="12">
      <formula>ISBLANK(K40)</formula>
    </cfRule>
  </conditionalFormatting>
  <conditionalFormatting sqref="AC25:AF25">
    <cfRule type="expression" dxfId="52" priority="1716">
      <formula>$AP$21=3</formula>
    </cfRule>
  </conditionalFormatting>
  <conditionalFormatting sqref="AC25:AF26">
    <cfRule type="cellIs" dxfId="51" priority="78" operator="equal">
      <formula>0</formula>
    </cfRule>
  </conditionalFormatting>
  <conditionalFormatting sqref="AC26:AF26">
    <cfRule type="expression" dxfId="50" priority="1717">
      <formula>$AQ$21=3</formula>
    </cfRule>
  </conditionalFormatting>
  <conditionalFormatting sqref="AD79">
    <cfRule type="expression" dxfId="49" priority="112">
      <formula>ISBLANK(AD79)</formula>
    </cfRule>
  </conditionalFormatting>
  <conditionalFormatting sqref="AD24:AF24">
    <cfRule type="expression" dxfId="48" priority="14">
      <formula>ISBLANK($AD$24)</formula>
    </cfRule>
  </conditionalFormatting>
  <conditionalFormatting sqref="AE14:AE15">
    <cfRule type="expression" dxfId="47" priority="94">
      <formula>$AM$16=3</formula>
    </cfRule>
  </conditionalFormatting>
  <conditionalFormatting sqref="AE14:AF15">
    <cfRule type="expression" dxfId="46" priority="93">
      <formula>$AL$14=1</formula>
    </cfRule>
  </conditionalFormatting>
  <conditionalFormatting sqref="AE17:AH17">
    <cfRule type="cellIs" dxfId="45" priority="85" operator="equal">
      <formula>0</formula>
    </cfRule>
    <cfRule type="expression" priority="84" stopIfTrue="1">
      <formula>$AL$17=1</formula>
    </cfRule>
  </conditionalFormatting>
  <conditionalFormatting sqref="AF28 AC28">
    <cfRule type="expression" priority="1718" stopIfTrue="1">
      <formula>$AO$31=2</formula>
    </cfRule>
  </conditionalFormatting>
  <conditionalFormatting sqref="AF28">
    <cfRule type="expression" dxfId="44" priority="1593">
      <formula>$AP$31=2</formula>
    </cfRule>
  </conditionalFormatting>
  <conditionalFormatting sqref="AF30 AC30">
    <cfRule type="cellIs" priority="1721" stopIfTrue="1" operator="greaterThan">
      <formula>0</formula>
    </cfRule>
  </conditionalFormatting>
  <conditionalFormatting sqref="AF30">
    <cfRule type="expression" dxfId="43" priority="1596">
      <formula>$AP$32=2</formula>
    </cfRule>
  </conditionalFormatting>
  <conditionalFormatting sqref="AI40:AJ40 AI55:AJ55">
    <cfRule type="cellIs" priority="168" stopIfTrue="1" operator="greaterThan">
      <formula>0</formula>
    </cfRule>
    <cfRule type="expression" dxfId="42" priority="169">
      <formula>#REF!=2</formula>
    </cfRule>
  </conditionalFormatting>
  <dataValidations count="2">
    <dataValidation type="list" allowBlank="1" showInputMessage="1" showErrorMessage="1" sqref="F31:H35 O25" xr:uid="{AAF4C8DB-5735-4FF1-BB93-E55CC5E7164C}">
      <formula1>Shape</formula1>
    </dataValidation>
    <dataValidation type="list" allowBlank="1" showInputMessage="1" showErrorMessage="1" sqref="F25:I25" xr:uid="{F6E2DE2A-10EC-417D-B05B-69727861DCA5}">
      <formula1>Material</formula1>
    </dataValidation>
  </dataValidations>
  <printOptions horizontalCentered="1"/>
  <pageMargins left="0.25" right="0.25" top="0.25" bottom="0.25" header="0.3" footer="0.3"/>
  <pageSetup orientation="portrait" horizontalDpi="1200" verticalDpi="1200" r:id="rId1"/>
  <rowBreaks count="1" manualBreakCount="1">
    <brk id="56" max="16383" man="1"/>
  </rowBreaks>
  <colBreaks count="1" manualBreakCount="1">
    <brk id="43" max="1048575" man="1"/>
  </colBreaks>
  <drawing r:id="rId2"/>
  <legacyDrawing r:id="rId3"/>
  <extLst>
    <ext xmlns:x14="http://schemas.microsoft.com/office/spreadsheetml/2009/9/main" uri="{CCE6A557-97BC-4b89-ADB6-D9C93CAAB3DF}">
      <x14:dataValidations xmlns:xm="http://schemas.microsoft.com/office/excel/2006/main" count="4">
        <x14:dataValidation type="custom" allowBlank="1" showInputMessage="1" showErrorMessage="1" errorTitle="Workbook Locked" error="On the License Tab, accept the conditions to use this form._x000a__x000a_                     OR_x000a__x000a_This form has expired.  Please obtain the latest version of this form." xr:uid="{07592484-ABBA-4B73-9146-D0E6B8BE6237}">
          <x14:formula1>
            <xm:f>Tables!$B$8</xm:f>
          </x14:formula1>
          <xm:sqref>L45 AE7:AJ8 E7:X8 G10 O10 X10 G12 O12 G14 J14 J16:M20 AA14:AD15 B60:AJ63 O31:Q35 AC6 X39 F72:Z74 F24:H24 AD79:AH79 G39 F75:L75 P75:S75 X75:Z75 F76:Z76 F77:J77 AC28 AF28 AC30 AF30 F26:H28 O27:Q28 L41 L47 O47 AC25:AF26 L43 J31:L35 AD24:AF24 AC40:AE42 AC45:AE45 AC47:AE47 K49:R49 O52:Q52 U53:AE53</xm:sqref>
        </x14:dataValidation>
        <x14:dataValidation type="list" allowBlank="1" showInputMessage="1" showErrorMessage="1" xr:uid="{B11E8923-C91B-4D1B-B9CF-3CF04AECE887}">
          <x14:formula1>
            <xm:f>Tables!$H$2:$H$7</xm:f>
          </x14:formula1>
          <xm:sqref>O24</xm:sqref>
        </x14:dataValidation>
        <x14:dataValidation type="list" allowBlank="1" showInputMessage="1" showErrorMessage="1" xr:uid="{7249FE8A-0C60-4094-8B95-ACB4F0353A56}">
          <x14:formula1>
            <xm:f>Tables!$A$18:$A$29</xm:f>
          </x14:formula1>
          <xm:sqref>G38</xm:sqref>
        </x14:dataValidation>
        <x14:dataValidation type="list" allowBlank="1" showInputMessage="1" showErrorMessage="1" xr:uid="{C87B43C5-2434-414E-972F-DDBB11B77D15}">
          <x14:formula1>
            <xm:f>Tables!$B$18:$B$24</xm:f>
          </x14:formula1>
          <xm:sqref>O53:S53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E440FC-239C-4B7E-928C-842CA3520C8D}">
  <sheetPr codeName="Sheet6">
    <tabColor theme="8" tint="0.39997558519241921"/>
  </sheetPr>
  <dimension ref="A1:CF137"/>
  <sheetViews>
    <sheetView showGridLines="0" showRowColHeaders="0" showZeros="0" zoomScale="150" zoomScaleNormal="150" workbookViewId="0">
      <selection activeCell="AF7" sqref="AF7:AK7"/>
    </sheetView>
  </sheetViews>
  <sheetFormatPr defaultColWidth="0" defaultRowHeight="0" customHeight="1" zeroHeight="1" x14ac:dyDescent="0.3"/>
  <cols>
    <col min="1" max="38" width="2.6640625" style="22" customWidth="1"/>
    <col min="39" max="39" width="5.21875" style="16" hidden="1" customWidth="1"/>
    <col min="40" max="41" width="8.33203125" style="16" hidden="1" customWidth="1"/>
    <col min="42" max="42" width="2.77734375" style="22" customWidth="1"/>
    <col min="43" max="43" width="2.77734375" style="17" customWidth="1"/>
    <col min="44" max="81" width="2.77734375" style="22" customWidth="1"/>
    <col min="82" max="16384" width="8.88671875" style="22" hidden="1"/>
  </cols>
  <sheetData>
    <row r="1" spans="1:84" ht="15" customHeight="1" x14ac:dyDescent="0.3">
      <c r="N1" s="3"/>
      <c r="P1" s="18"/>
      <c r="Q1" s="18"/>
      <c r="T1" s="18"/>
      <c r="U1" s="18"/>
      <c r="V1" s="18"/>
      <c r="W1" s="144" t="s">
        <v>331</v>
      </c>
      <c r="X1" s="144"/>
      <c r="Y1" s="144"/>
      <c r="Z1" s="144"/>
      <c r="AA1" s="144"/>
      <c r="AB1" s="144"/>
      <c r="AC1" s="144"/>
      <c r="AD1" s="144"/>
      <c r="AE1" s="144"/>
      <c r="AF1" s="144"/>
      <c r="AG1" s="144"/>
      <c r="AH1" s="144"/>
      <c r="AI1" s="144"/>
      <c r="AJ1" s="144"/>
      <c r="AK1" s="144"/>
      <c r="AL1" s="144"/>
      <c r="BB1" s="18"/>
      <c r="BC1" s="18"/>
      <c r="BD1" s="18"/>
      <c r="BE1" s="18"/>
      <c r="BF1" s="18"/>
      <c r="BH1" s="18"/>
      <c r="BI1" s="144" t="str">
        <f>W1</f>
        <v>Form 3H - Inlet Filter 
As-Built Certification Form</v>
      </c>
      <c r="BJ1" s="144"/>
      <c r="BK1" s="144"/>
      <c r="BL1" s="144"/>
      <c r="BM1" s="144"/>
      <c r="BN1" s="144"/>
      <c r="BO1" s="144"/>
      <c r="BP1" s="144"/>
      <c r="BQ1" s="144"/>
      <c r="BR1" s="144"/>
      <c r="BS1" s="144"/>
      <c r="BT1" s="144"/>
      <c r="BU1" s="144"/>
      <c r="BV1" s="144"/>
      <c r="BW1" s="144"/>
      <c r="BX1" s="144"/>
      <c r="BY1" s="49"/>
      <c r="BZ1" s="49"/>
      <c r="CA1" s="49"/>
      <c r="CB1" s="49"/>
      <c r="CC1" s="18"/>
      <c r="CD1" s="18"/>
      <c r="CE1" s="18"/>
      <c r="CF1" s="18"/>
    </row>
    <row r="2" spans="1:84" ht="15" customHeight="1" x14ac:dyDescent="0.3">
      <c r="J2" s="3"/>
      <c r="K2" s="3"/>
      <c r="L2" s="3"/>
      <c r="M2" s="3"/>
      <c r="N2" s="3"/>
      <c r="O2" s="18"/>
      <c r="P2" s="18"/>
      <c r="Q2" s="18"/>
      <c r="R2" s="18"/>
      <c r="S2" s="18"/>
      <c r="T2" s="18"/>
      <c r="U2" s="18"/>
      <c r="V2" s="18"/>
      <c r="W2" s="144"/>
      <c r="X2" s="144"/>
      <c r="Y2" s="144"/>
      <c r="Z2" s="144"/>
      <c r="AA2" s="144"/>
      <c r="AB2" s="144"/>
      <c r="AC2" s="144"/>
      <c r="AD2" s="144"/>
      <c r="AE2" s="144"/>
      <c r="AF2" s="144"/>
      <c r="AG2" s="144"/>
      <c r="AH2" s="144"/>
      <c r="AI2" s="144"/>
      <c r="AJ2" s="144"/>
      <c r="AK2" s="144"/>
      <c r="AL2" s="144"/>
      <c r="BA2" s="18"/>
      <c r="BB2" s="18"/>
      <c r="BC2" s="18"/>
      <c r="BD2" s="18"/>
      <c r="BE2" s="18"/>
      <c r="BF2" s="18"/>
      <c r="BG2" s="18"/>
      <c r="BH2" s="18"/>
      <c r="BI2" s="144"/>
      <c r="BJ2" s="144"/>
      <c r="BK2" s="144"/>
      <c r="BL2" s="144"/>
      <c r="BM2" s="144"/>
      <c r="BN2" s="144"/>
      <c r="BO2" s="144"/>
      <c r="BP2" s="144"/>
      <c r="BQ2" s="144"/>
      <c r="BR2" s="144"/>
      <c r="BS2" s="144"/>
      <c r="BT2" s="144"/>
      <c r="BU2" s="144"/>
      <c r="BV2" s="144"/>
      <c r="BW2" s="144"/>
      <c r="BX2" s="144"/>
      <c r="BY2" s="49"/>
      <c r="BZ2" s="49"/>
      <c r="CA2" s="49"/>
      <c r="CB2" s="49"/>
      <c r="CC2" s="18"/>
      <c r="CD2" s="18"/>
      <c r="CE2" s="18"/>
      <c r="CF2" s="18"/>
    </row>
    <row r="3" spans="1:84" ht="15" customHeight="1" x14ac:dyDescent="0.3">
      <c r="J3" s="3"/>
      <c r="K3" s="3"/>
      <c r="L3" s="3"/>
      <c r="M3" s="3"/>
      <c r="N3" s="3"/>
      <c r="O3" s="18"/>
      <c r="P3" s="18"/>
      <c r="Q3" s="18"/>
      <c r="R3" s="18"/>
      <c r="S3" s="18"/>
      <c r="T3" s="18"/>
      <c r="U3" s="18"/>
      <c r="V3" s="18"/>
      <c r="W3" s="144"/>
      <c r="X3" s="144"/>
      <c r="Y3" s="144"/>
      <c r="Z3" s="144"/>
      <c r="AA3" s="144"/>
      <c r="AB3" s="144"/>
      <c r="AC3" s="144"/>
      <c r="AD3" s="144"/>
      <c r="AE3" s="144"/>
      <c r="AF3" s="144"/>
      <c r="AG3" s="144"/>
      <c r="AH3" s="144"/>
      <c r="AI3" s="144"/>
      <c r="AJ3" s="144"/>
      <c r="AK3" s="144"/>
      <c r="AL3" s="144"/>
      <c r="BA3" s="18"/>
      <c r="BB3" s="18"/>
      <c r="BC3" s="18"/>
      <c r="BD3" s="18"/>
      <c r="BE3" s="18"/>
      <c r="BF3" s="18"/>
      <c r="BG3" s="18"/>
      <c r="BH3" s="18"/>
      <c r="BI3" s="144"/>
      <c r="BJ3" s="144"/>
      <c r="BK3" s="144"/>
      <c r="BL3" s="144"/>
      <c r="BM3" s="144"/>
      <c r="BN3" s="144"/>
      <c r="BO3" s="144"/>
      <c r="BP3" s="144"/>
      <c r="BQ3" s="144"/>
      <c r="BR3" s="144"/>
      <c r="BS3" s="144"/>
      <c r="BT3" s="144"/>
      <c r="BU3" s="144"/>
      <c r="BV3" s="144"/>
      <c r="BW3" s="144"/>
      <c r="BX3" s="144"/>
      <c r="BY3" s="49"/>
      <c r="BZ3" s="49"/>
      <c r="CA3" s="49"/>
      <c r="CB3" s="49"/>
      <c r="CC3" s="18"/>
      <c r="CD3" s="18"/>
      <c r="CE3" s="18"/>
      <c r="CF3" s="18"/>
    </row>
    <row r="4" spans="1:84" ht="15" customHeight="1" x14ac:dyDescent="0.3">
      <c r="J4" s="3"/>
      <c r="K4" s="3"/>
      <c r="L4" s="3"/>
      <c r="M4" s="3"/>
      <c r="N4" s="3"/>
      <c r="O4" s="18"/>
      <c r="P4" s="18"/>
      <c r="Q4" s="18"/>
      <c r="R4" s="18"/>
      <c r="S4" s="18"/>
      <c r="T4" s="18"/>
      <c r="U4" s="18"/>
      <c r="V4" s="18"/>
      <c r="W4" s="144"/>
      <c r="X4" s="144"/>
      <c r="Y4" s="144"/>
      <c r="Z4" s="144"/>
      <c r="AA4" s="144"/>
      <c r="AB4" s="144"/>
      <c r="AC4" s="144"/>
      <c r="AD4" s="144"/>
      <c r="AE4" s="144"/>
      <c r="AF4" s="144"/>
      <c r="AG4" s="144"/>
      <c r="AH4" s="144"/>
      <c r="AI4" s="144"/>
      <c r="AJ4" s="144"/>
      <c r="AK4" s="144"/>
      <c r="AL4" s="144"/>
      <c r="BA4" s="18"/>
      <c r="BB4" s="18"/>
      <c r="BC4" s="18"/>
      <c r="BD4" s="18"/>
      <c r="BE4" s="18"/>
      <c r="BF4" s="18"/>
      <c r="BG4" s="18"/>
      <c r="BH4" s="18"/>
      <c r="BI4" s="144"/>
      <c r="BJ4" s="144"/>
      <c r="BK4" s="144"/>
      <c r="BL4" s="144"/>
      <c r="BM4" s="144"/>
      <c r="BN4" s="144"/>
      <c r="BO4" s="144"/>
      <c r="BP4" s="144"/>
      <c r="BQ4" s="144"/>
      <c r="BR4" s="144"/>
      <c r="BS4" s="144"/>
      <c r="BT4" s="144"/>
      <c r="BU4" s="144"/>
      <c r="BV4" s="144"/>
      <c r="BW4" s="144"/>
      <c r="BX4" s="144"/>
      <c r="BY4" s="49"/>
      <c r="BZ4" s="49"/>
      <c r="CA4" s="49"/>
      <c r="CB4" s="49"/>
      <c r="CC4" s="18"/>
      <c r="CD4" s="18"/>
      <c r="CE4" s="18"/>
      <c r="CF4" s="18"/>
    </row>
    <row r="5" spans="1:84" ht="4.95" customHeight="1" x14ac:dyDescent="0.3">
      <c r="J5" s="3"/>
      <c r="K5" s="3"/>
      <c r="L5" s="3"/>
      <c r="M5" s="3"/>
      <c r="N5" s="3"/>
      <c r="O5" s="3"/>
      <c r="P5" s="3"/>
      <c r="Q5" s="3"/>
      <c r="R5" s="19"/>
      <c r="S5" s="19"/>
      <c r="T5" s="19"/>
      <c r="U5" s="19"/>
      <c r="V5" s="19"/>
      <c r="W5" s="19"/>
      <c r="X5" s="19"/>
      <c r="Y5" s="19"/>
      <c r="Z5" s="19"/>
      <c r="AA5" s="19"/>
      <c r="AB5" s="19"/>
      <c r="AC5" s="19"/>
      <c r="AD5" s="19"/>
      <c r="AE5" s="19"/>
      <c r="AF5" s="19"/>
      <c r="AG5" s="19"/>
      <c r="AH5" s="19"/>
      <c r="AI5" s="19"/>
      <c r="AJ5" s="19"/>
      <c r="AK5" s="19"/>
    </row>
    <row r="6" spans="1:84" ht="15" customHeight="1" x14ac:dyDescent="0.3">
      <c r="A6" s="1" t="s">
        <v>0</v>
      </c>
      <c r="C6" s="1"/>
      <c r="D6" s="1"/>
      <c r="E6" s="1"/>
      <c r="F6" s="1"/>
      <c r="G6" s="1"/>
      <c r="H6" s="1"/>
      <c r="I6" s="1"/>
      <c r="AC6" s="2" t="s">
        <v>194</v>
      </c>
      <c r="AD6" s="168">
        <f>'Form 2H - Design'!AC6</f>
        <v>0</v>
      </c>
      <c r="AE6" s="168"/>
      <c r="AF6" s="168"/>
      <c r="AG6" s="168"/>
      <c r="AH6" s="168"/>
      <c r="AI6" s="168"/>
      <c r="AJ6" s="168"/>
      <c r="AK6" s="168"/>
      <c r="AM6" s="72">
        <f>LEN(AD6)</f>
        <v>1</v>
      </c>
      <c r="AQ6" s="142" t="s">
        <v>37</v>
      </c>
      <c r="AR6" s="142"/>
      <c r="AS6" s="142"/>
      <c r="AT6" s="142"/>
      <c r="AU6" s="142"/>
      <c r="AV6" s="142"/>
      <c r="AW6" s="142"/>
      <c r="AX6" s="142"/>
      <c r="AY6" s="142"/>
      <c r="AZ6" s="142"/>
      <c r="BA6" s="142"/>
      <c r="BB6" s="142"/>
      <c r="BC6" s="142"/>
      <c r="BD6" s="142"/>
      <c r="BT6" s="21"/>
      <c r="BU6" s="21"/>
      <c r="BV6" s="21"/>
      <c r="BW6" s="21"/>
      <c r="BX6" s="21"/>
      <c r="BY6" s="21"/>
      <c r="BZ6" s="21"/>
      <c r="CA6" s="21"/>
      <c r="CB6" s="21"/>
    </row>
    <row r="7" spans="1:84" ht="15" customHeight="1" x14ac:dyDescent="0.3">
      <c r="C7" s="2"/>
      <c r="D7" s="2" t="s">
        <v>1</v>
      </c>
      <c r="E7" s="158">
        <f>'Form 2H - Design'!$E$7</f>
        <v>0</v>
      </c>
      <c r="F7" s="158"/>
      <c r="G7" s="158"/>
      <c r="H7" s="158"/>
      <c r="I7" s="158"/>
      <c r="J7" s="158"/>
      <c r="K7" s="158"/>
      <c r="L7" s="158"/>
      <c r="M7" s="158"/>
      <c r="N7" s="158"/>
      <c r="O7" s="158"/>
      <c r="P7" s="158"/>
      <c r="Q7" s="158"/>
      <c r="R7" s="158"/>
      <c r="S7" s="158"/>
      <c r="T7" s="158"/>
      <c r="U7" s="158"/>
      <c r="V7" s="158"/>
      <c r="W7" s="158"/>
      <c r="X7" s="158"/>
      <c r="Y7" s="158"/>
      <c r="Z7" s="158"/>
      <c r="AE7" s="2" t="s">
        <v>94</v>
      </c>
      <c r="AF7" s="143"/>
      <c r="AG7" s="143"/>
      <c r="AH7" s="143"/>
      <c r="AI7" s="143"/>
      <c r="AJ7" s="143"/>
      <c r="AK7" s="143"/>
      <c r="AQ7" s="142"/>
      <c r="AR7" s="142"/>
      <c r="AS7" s="142"/>
      <c r="AT7" s="142"/>
      <c r="AU7" s="142"/>
      <c r="AV7" s="142"/>
      <c r="AW7" s="142"/>
      <c r="AX7" s="142"/>
      <c r="AY7" s="142"/>
      <c r="AZ7" s="142"/>
      <c r="BA7" s="142"/>
      <c r="BB7" s="142"/>
      <c r="BC7" s="142"/>
      <c r="BD7" s="142"/>
      <c r="BE7" s="21"/>
      <c r="BF7" s="21"/>
      <c r="BG7" s="21"/>
      <c r="BH7" s="21"/>
      <c r="BI7" s="21"/>
      <c r="BJ7" s="21"/>
      <c r="BK7" s="21"/>
      <c r="BL7" s="21"/>
      <c r="BM7" s="21"/>
      <c r="BN7" s="21"/>
      <c r="BO7" s="21"/>
      <c r="BP7" s="21"/>
      <c r="BQ7" s="21"/>
      <c r="BR7" s="21"/>
      <c r="BS7" s="21"/>
      <c r="BT7" s="21"/>
      <c r="BU7" s="21"/>
      <c r="BV7" s="21"/>
      <c r="BW7" s="21"/>
      <c r="BX7" s="21"/>
      <c r="BY7" s="21"/>
      <c r="BZ7" s="21"/>
      <c r="CA7" s="21"/>
      <c r="CB7" s="21"/>
    </row>
    <row r="8" spans="1:84" ht="15" customHeight="1" x14ac:dyDescent="0.3">
      <c r="C8" s="2"/>
      <c r="D8" s="2" t="s">
        <v>10</v>
      </c>
      <c r="E8" s="178">
        <f>'Form 2H - Design'!$E$8</f>
        <v>0</v>
      </c>
      <c r="F8" s="178"/>
      <c r="G8" s="178"/>
      <c r="H8" s="178"/>
      <c r="I8" s="178"/>
      <c r="J8" s="178"/>
      <c r="K8" s="178"/>
      <c r="L8" s="178"/>
      <c r="M8" s="178"/>
      <c r="N8" s="178"/>
      <c r="O8" s="178"/>
      <c r="P8" s="178"/>
      <c r="Q8" s="178"/>
      <c r="R8" s="178"/>
      <c r="S8" s="178"/>
      <c r="T8" s="178"/>
      <c r="U8" s="178"/>
      <c r="V8" s="178"/>
      <c r="W8" s="178"/>
      <c r="X8" s="178"/>
      <c r="Y8" s="178"/>
      <c r="Z8" s="178"/>
      <c r="AE8" s="2" t="s">
        <v>95</v>
      </c>
      <c r="AF8" s="160">
        <f>'Form 2H - Design'!AE8</f>
        <v>0</v>
      </c>
      <c r="AG8" s="160"/>
      <c r="AH8" s="160"/>
      <c r="AI8" s="160"/>
      <c r="AJ8" s="160"/>
      <c r="AK8" s="160"/>
      <c r="AQ8" s="17">
        <v>1</v>
      </c>
      <c r="AR8" s="22" t="s">
        <v>44</v>
      </c>
      <c r="BD8" s="21"/>
      <c r="BE8" s="21"/>
      <c r="BF8" s="21"/>
      <c r="BG8" s="21"/>
      <c r="BH8" s="21"/>
      <c r="BI8" s="21"/>
      <c r="BJ8" s="21"/>
      <c r="BK8" s="21"/>
      <c r="BL8" s="21"/>
      <c r="BM8" s="21"/>
      <c r="BN8" s="21"/>
      <c r="BO8" s="21"/>
      <c r="BP8" s="21"/>
      <c r="BQ8" s="21"/>
      <c r="BR8" s="21"/>
      <c r="BS8" s="21"/>
      <c r="BT8" s="21"/>
      <c r="BU8" s="21"/>
      <c r="BV8" s="21"/>
      <c r="BW8" s="21"/>
      <c r="BX8" s="21"/>
      <c r="BY8" s="21"/>
      <c r="BZ8" s="21"/>
      <c r="CA8" s="21"/>
      <c r="CB8" s="21"/>
    </row>
    <row r="9" spans="1:84" ht="4.95" customHeight="1" x14ac:dyDescent="0.3">
      <c r="H9" s="2"/>
      <c r="I9" s="2"/>
      <c r="AQ9" s="22"/>
      <c r="BV9" s="21"/>
      <c r="BW9" s="21"/>
      <c r="BX9" s="21"/>
      <c r="BY9" s="21"/>
      <c r="BZ9" s="21"/>
      <c r="CA9" s="21"/>
      <c r="CB9" s="21"/>
    </row>
    <row r="10" spans="1:84" ht="15" customHeight="1" x14ac:dyDescent="0.3">
      <c r="B10" s="22" t="s">
        <v>62</v>
      </c>
      <c r="G10" s="115"/>
      <c r="H10" s="22" t="s">
        <v>59</v>
      </c>
      <c r="N10" s="115"/>
      <c r="O10" s="22" t="s">
        <v>60</v>
      </c>
      <c r="W10" s="4"/>
      <c r="X10" s="4"/>
      <c r="Y10" s="115"/>
      <c r="Z10" s="22" t="str">
        <f>Tables!F24</f>
        <v xml:space="preserve"> O&amp;M Agreement</v>
      </c>
      <c r="AH10" s="115"/>
      <c r="AI10" s="22" t="s">
        <v>63</v>
      </c>
      <c r="AR10" s="4" t="s">
        <v>46</v>
      </c>
      <c r="AS10" s="22" t="s">
        <v>332</v>
      </c>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row>
    <row r="11" spans="1:84" ht="4.95" customHeight="1" x14ac:dyDescent="0.3">
      <c r="BV11" s="21"/>
      <c r="BW11" s="21"/>
      <c r="BX11" s="21"/>
      <c r="BY11" s="21"/>
      <c r="BZ11" s="21"/>
      <c r="CA11" s="21"/>
      <c r="CB11" s="21"/>
    </row>
    <row r="12" spans="1:84" ht="15" customHeight="1" x14ac:dyDescent="0.3">
      <c r="A12" s="179" t="s">
        <v>327</v>
      </c>
      <c r="B12" s="179"/>
      <c r="C12" s="179"/>
      <c r="D12" s="179"/>
      <c r="E12" s="179"/>
      <c r="F12" s="179"/>
      <c r="G12" s="179"/>
      <c r="H12" s="179"/>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79"/>
      <c r="AJ12" s="179"/>
      <c r="AK12" s="179"/>
      <c r="AL12" s="179"/>
      <c r="AR12" s="4" t="s">
        <v>47</v>
      </c>
      <c r="AS12" s="22" t="s">
        <v>45</v>
      </c>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row>
    <row r="13" spans="1:84" ht="15" customHeight="1" x14ac:dyDescent="0.3">
      <c r="B13" s="1" t="s">
        <v>30</v>
      </c>
      <c r="C13" s="1"/>
      <c r="D13" s="1"/>
      <c r="E13" s="1"/>
      <c r="F13" s="1"/>
      <c r="G13" s="1"/>
      <c r="I13" s="1"/>
      <c r="J13" s="1"/>
      <c r="K13" s="1"/>
      <c r="L13" s="1"/>
      <c r="M13" s="1"/>
      <c r="N13" s="1"/>
      <c r="O13" s="1"/>
      <c r="P13" s="1"/>
      <c r="Q13" s="1"/>
      <c r="R13" s="1"/>
      <c r="S13" s="56"/>
      <c r="T13" s="57"/>
      <c r="U13" s="1" t="s">
        <v>31</v>
      </c>
      <c r="V13" s="1"/>
      <c r="W13" s="1"/>
      <c r="X13" s="1"/>
      <c r="Y13" s="1"/>
      <c r="Z13" s="1"/>
      <c r="AA13" s="1"/>
      <c r="AB13" s="1"/>
      <c r="AD13" s="1"/>
      <c r="AE13" s="1"/>
      <c r="AF13" s="1"/>
      <c r="AG13" s="1"/>
      <c r="AI13" s="44"/>
      <c r="AJ13" s="44"/>
      <c r="AQ13" s="17">
        <v>2</v>
      </c>
      <c r="AR13" s="22" t="s">
        <v>200</v>
      </c>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row>
    <row r="14" spans="1:84" ht="4.95" customHeight="1" x14ac:dyDescent="0.3">
      <c r="P14" s="1"/>
      <c r="Q14" s="1"/>
      <c r="R14" s="1"/>
      <c r="S14" s="56"/>
      <c r="T14" s="57"/>
      <c r="U14" s="1"/>
      <c r="V14" s="1"/>
      <c r="W14" s="1"/>
      <c r="X14" s="1"/>
      <c r="Y14" s="1"/>
      <c r="Z14" s="1"/>
      <c r="AA14" s="1"/>
      <c r="AB14" s="1"/>
      <c r="AD14" s="1"/>
      <c r="AE14" s="1"/>
      <c r="AF14" s="1"/>
      <c r="AG14" s="1"/>
      <c r="AI14" s="44"/>
      <c r="AJ14" s="44"/>
    </row>
    <row r="15" spans="1:84" ht="15" customHeight="1" x14ac:dyDescent="0.3">
      <c r="B15" s="1" t="s">
        <v>359</v>
      </c>
      <c r="E15" s="2"/>
      <c r="M15" s="2" t="s">
        <v>299</v>
      </c>
      <c r="N15" s="180">
        <f>'Form 2H - Design'!F24</f>
        <v>0</v>
      </c>
      <c r="O15" s="180"/>
      <c r="P15" s="180"/>
      <c r="Q15" s="180"/>
      <c r="S15" s="56"/>
      <c r="U15" s="1" t="s">
        <v>359</v>
      </c>
      <c r="X15" s="2"/>
      <c r="AF15" s="2" t="s">
        <v>299</v>
      </c>
      <c r="AG15" s="132"/>
      <c r="AH15" s="132"/>
      <c r="AI15" s="132"/>
      <c r="AJ15" s="132"/>
      <c r="AR15" s="4" t="s">
        <v>46</v>
      </c>
      <c r="AS15" s="22" t="s">
        <v>142</v>
      </c>
      <c r="BD15" s="21"/>
      <c r="BE15" s="21"/>
      <c r="BF15" s="21"/>
      <c r="BG15" s="21"/>
      <c r="BH15" s="21"/>
      <c r="BI15" s="21"/>
      <c r="BJ15" s="21"/>
      <c r="BK15" s="21"/>
      <c r="BL15" s="21"/>
      <c r="BM15" s="21"/>
      <c r="BN15" s="21"/>
      <c r="BO15" s="21"/>
      <c r="BP15" s="21"/>
      <c r="BQ15" s="21"/>
      <c r="BR15" s="21"/>
      <c r="BS15" s="21"/>
      <c r="BU15" s="21"/>
      <c r="BV15" s="21"/>
      <c r="BW15" s="21"/>
      <c r="BX15" s="21"/>
      <c r="BY15" s="21"/>
      <c r="BZ15" s="21"/>
      <c r="CA15" s="21"/>
      <c r="CB15" s="21"/>
    </row>
    <row r="16" spans="1:84" ht="15" customHeight="1" x14ac:dyDescent="0.3">
      <c r="E16" s="2" t="s">
        <v>89</v>
      </c>
      <c r="F16" s="170">
        <f>'Form 2H - Design'!F25</f>
        <v>0</v>
      </c>
      <c r="G16" s="170"/>
      <c r="H16" s="170"/>
      <c r="I16" s="170"/>
      <c r="M16" s="2" t="s">
        <v>90</v>
      </c>
      <c r="N16" s="170">
        <f>'Form 2H - Design'!O25</f>
        <v>0</v>
      </c>
      <c r="O16" s="170"/>
      <c r="P16" s="170"/>
      <c r="Q16" s="170"/>
      <c r="S16" s="56"/>
      <c r="X16" s="2" t="s">
        <v>89</v>
      </c>
      <c r="Y16" s="133"/>
      <c r="Z16" s="133"/>
      <c r="AA16" s="133"/>
      <c r="AB16" s="133"/>
      <c r="AF16" s="2" t="s">
        <v>90</v>
      </c>
      <c r="AG16" s="133"/>
      <c r="AH16" s="133"/>
      <c r="AI16" s="133"/>
      <c r="AJ16" s="133"/>
      <c r="AN16" s="50" t="s">
        <v>175</v>
      </c>
      <c r="AS16" s="22" t="s">
        <v>143</v>
      </c>
      <c r="BU16" s="21"/>
      <c r="BV16" s="21"/>
      <c r="BW16" s="21"/>
      <c r="BX16" s="21"/>
      <c r="BY16" s="21"/>
      <c r="BZ16" s="21"/>
      <c r="CA16" s="21"/>
      <c r="CB16" s="21"/>
    </row>
    <row r="17" spans="1:80" ht="15" customHeight="1" x14ac:dyDescent="0.3">
      <c r="E17" s="2" t="s">
        <v>88</v>
      </c>
      <c r="F17" s="174">
        <f>'Form 2H - Design'!F26</f>
        <v>0</v>
      </c>
      <c r="G17" s="174"/>
      <c r="H17" s="174"/>
      <c r="I17" s="22" t="s">
        <v>25</v>
      </c>
      <c r="K17" s="24"/>
      <c r="S17" s="56"/>
      <c r="X17" s="2" t="s">
        <v>88</v>
      </c>
      <c r="Y17" s="134"/>
      <c r="Z17" s="134"/>
      <c r="AA17" s="134"/>
      <c r="AB17" s="22" t="s">
        <v>25</v>
      </c>
      <c r="AD17" s="24"/>
      <c r="AM17" s="72">
        <f>IF(ISBLANK(Y17),1,2)</f>
        <v>1</v>
      </c>
      <c r="AN17" s="71">
        <f>(Y17/2)^2*3.14</f>
        <v>0</v>
      </c>
      <c r="AQ17" s="22"/>
      <c r="AR17" s="4" t="s">
        <v>47</v>
      </c>
      <c r="AS17" s="22" t="s">
        <v>49</v>
      </c>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row>
    <row r="18" spans="1:80" ht="15" customHeight="1" x14ac:dyDescent="0.3">
      <c r="E18" s="2" t="s">
        <v>87</v>
      </c>
      <c r="F18" s="174">
        <f>'Form 2H - Design'!F27</f>
        <v>0</v>
      </c>
      <c r="G18" s="174"/>
      <c r="H18" s="174"/>
      <c r="I18" s="22" t="s">
        <v>25</v>
      </c>
      <c r="K18" s="24"/>
      <c r="M18" s="2" t="s">
        <v>26</v>
      </c>
      <c r="N18" s="175">
        <f>'Form 2H - Design'!O27</f>
        <v>0</v>
      </c>
      <c r="O18" s="175"/>
      <c r="P18" s="175"/>
      <c r="Q18" s="22" t="s">
        <v>25</v>
      </c>
      <c r="S18" s="56"/>
      <c r="X18" s="2" t="s">
        <v>87</v>
      </c>
      <c r="Y18" s="134"/>
      <c r="Z18" s="134"/>
      <c r="AA18" s="134"/>
      <c r="AB18" s="22" t="s">
        <v>25</v>
      </c>
      <c r="AD18" s="24"/>
      <c r="AF18" s="2" t="s">
        <v>26</v>
      </c>
      <c r="AG18" s="131"/>
      <c r="AH18" s="131"/>
      <c r="AI18" s="131"/>
      <c r="AJ18" s="22" t="s">
        <v>25</v>
      </c>
      <c r="AM18" s="72">
        <f>IF(AND(ISBLANK(Y18),ISBLANK(AG18)),1,2)</f>
        <v>1</v>
      </c>
      <c r="AR18" s="4" t="s">
        <v>53</v>
      </c>
      <c r="AS18" s="22" t="s">
        <v>333</v>
      </c>
      <c r="BD18" s="21"/>
      <c r="BE18" s="21"/>
      <c r="BF18" s="21"/>
      <c r="BG18" s="21"/>
      <c r="BH18" s="21"/>
      <c r="BI18" s="21"/>
      <c r="BJ18" s="21"/>
      <c r="BK18" s="21"/>
      <c r="BL18" s="21"/>
      <c r="BM18" s="21"/>
      <c r="BN18" s="21"/>
      <c r="BO18" s="21"/>
      <c r="BP18" s="21"/>
      <c r="BQ18" s="21"/>
      <c r="BR18" s="21"/>
      <c r="BS18" s="21"/>
      <c r="BU18" s="21"/>
      <c r="BV18" s="21"/>
      <c r="BW18" s="21"/>
      <c r="BX18" s="21"/>
      <c r="BY18" s="21"/>
      <c r="BZ18" s="21"/>
      <c r="CA18" s="21"/>
      <c r="CB18" s="21"/>
    </row>
    <row r="19" spans="1:80" ht="15" customHeight="1" x14ac:dyDescent="0.3">
      <c r="E19" s="2" t="s">
        <v>173</v>
      </c>
      <c r="F19" s="174">
        <f>'Form 2H - Design'!F28</f>
        <v>0</v>
      </c>
      <c r="G19" s="174"/>
      <c r="H19" s="174"/>
      <c r="I19" s="22" t="s">
        <v>25</v>
      </c>
      <c r="K19" s="24"/>
      <c r="M19" s="2" t="s">
        <v>174</v>
      </c>
      <c r="N19" s="174">
        <f>'Form 2H - Design'!O28</f>
        <v>0</v>
      </c>
      <c r="O19" s="174"/>
      <c r="P19" s="174"/>
      <c r="Q19" s="22" t="s">
        <v>25</v>
      </c>
      <c r="S19" s="56"/>
      <c r="X19" s="2" t="s">
        <v>173</v>
      </c>
      <c r="Y19" s="134"/>
      <c r="Z19" s="134"/>
      <c r="AA19" s="134"/>
      <c r="AB19" s="22" t="s">
        <v>25</v>
      </c>
      <c r="AD19" s="24"/>
      <c r="AF19" s="2" t="s">
        <v>174</v>
      </c>
      <c r="AG19" s="134"/>
      <c r="AH19" s="134"/>
      <c r="AI19" s="134"/>
      <c r="AJ19" s="22" t="s">
        <v>25</v>
      </c>
      <c r="AR19" s="4" t="s">
        <v>165</v>
      </c>
      <c r="AS19" s="22" t="s">
        <v>199</v>
      </c>
      <c r="BU19" s="21"/>
      <c r="BV19" s="21"/>
      <c r="BW19" s="21"/>
      <c r="BX19" s="21"/>
      <c r="BY19" s="21"/>
      <c r="BZ19" s="21"/>
      <c r="CA19" s="21"/>
      <c r="CB19" s="21"/>
    </row>
    <row r="20" spans="1:80" ht="15" customHeight="1" x14ac:dyDescent="0.3">
      <c r="F20" s="164" t="s">
        <v>18</v>
      </c>
      <c r="G20" s="164"/>
      <c r="H20" s="164"/>
      <c r="I20" s="24"/>
      <c r="J20" s="164" t="s">
        <v>110</v>
      </c>
      <c r="K20" s="164"/>
      <c r="L20" s="164"/>
      <c r="M20" s="164"/>
      <c r="O20" s="164" t="s">
        <v>23</v>
      </c>
      <c r="P20" s="164"/>
      <c r="Q20" s="164"/>
      <c r="R20" s="164"/>
      <c r="S20" s="56"/>
      <c r="Y20" s="164" t="s">
        <v>18</v>
      </c>
      <c r="Z20" s="164"/>
      <c r="AA20" s="164"/>
      <c r="AB20" s="24"/>
      <c r="AC20" s="164" t="s">
        <v>110</v>
      </c>
      <c r="AD20" s="164"/>
      <c r="AE20" s="164"/>
      <c r="AF20" s="164"/>
      <c r="AH20" s="164" t="s">
        <v>23</v>
      </c>
      <c r="AI20" s="164"/>
      <c r="AJ20" s="164"/>
      <c r="AK20" s="164"/>
      <c r="AQ20" s="17">
        <v>3</v>
      </c>
      <c r="AR20" s="22" t="s">
        <v>48</v>
      </c>
      <c r="AW20" s="69"/>
      <c r="AX20" s="69"/>
      <c r="BU20" s="21"/>
      <c r="BV20" s="21"/>
      <c r="BW20" s="21"/>
      <c r="BX20" s="21"/>
      <c r="BY20" s="21"/>
      <c r="BZ20" s="21"/>
      <c r="CA20" s="21"/>
      <c r="CB20" s="21"/>
    </row>
    <row r="21" spans="1:80" ht="15" customHeight="1" x14ac:dyDescent="0.3">
      <c r="E21" s="2" t="s">
        <v>86</v>
      </c>
      <c r="F21" s="170">
        <f>'Form 2H - Design'!F31</f>
        <v>0</v>
      </c>
      <c r="G21" s="170"/>
      <c r="H21" s="170"/>
      <c r="I21" s="24"/>
      <c r="J21" s="175">
        <f>'Form 2H - Design'!J31</f>
        <v>0</v>
      </c>
      <c r="K21" s="175"/>
      <c r="L21" s="175"/>
      <c r="M21" s="22" t="s">
        <v>24</v>
      </c>
      <c r="O21" s="175">
        <f>'Form 2H - Design'!O31</f>
        <v>0</v>
      </c>
      <c r="P21" s="175"/>
      <c r="Q21" s="175"/>
      <c r="R21" s="22" t="s">
        <v>25</v>
      </c>
      <c r="S21" s="56"/>
      <c r="X21" s="2" t="s">
        <v>86</v>
      </c>
      <c r="Y21" s="133"/>
      <c r="Z21" s="133"/>
      <c r="AA21" s="133"/>
      <c r="AB21" s="24"/>
      <c r="AC21" s="131"/>
      <c r="AD21" s="131"/>
      <c r="AE21" s="131"/>
      <c r="AF21" s="22" t="s">
        <v>24</v>
      </c>
      <c r="AH21" s="131"/>
      <c r="AI21" s="131"/>
      <c r="AJ21" s="131"/>
      <c r="AK21" s="22" t="s">
        <v>25</v>
      </c>
      <c r="AM21" s="72">
        <f>IF(ISBLANK(Y21),1,2)</f>
        <v>1</v>
      </c>
      <c r="AR21" s="4" t="s">
        <v>46</v>
      </c>
      <c r="AS21" s="22" t="s">
        <v>334</v>
      </c>
      <c r="BU21" s="21"/>
      <c r="BV21" s="21"/>
      <c r="BW21" s="21"/>
      <c r="BX21" s="21"/>
      <c r="BY21" s="21"/>
      <c r="BZ21" s="21"/>
      <c r="CA21" s="21"/>
      <c r="CB21" s="21"/>
    </row>
    <row r="22" spans="1:80" ht="15" customHeight="1" x14ac:dyDescent="0.3">
      <c r="E22" s="2" t="s">
        <v>118</v>
      </c>
      <c r="F22" s="171">
        <f>'Form 2H - Design'!F32</f>
        <v>0</v>
      </c>
      <c r="G22" s="171"/>
      <c r="H22" s="171"/>
      <c r="I22" s="24"/>
      <c r="J22" s="174">
        <f>'Form 2H - Design'!J32</f>
        <v>0</v>
      </c>
      <c r="K22" s="174"/>
      <c r="L22" s="174"/>
      <c r="M22" s="22" t="s">
        <v>24</v>
      </c>
      <c r="O22" s="175">
        <f>'Form 2H - Design'!O32</f>
        <v>0</v>
      </c>
      <c r="P22" s="175"/>
      <c r="Q22" s="175"/>
      <c r="R22" s="22" t="s">
        <v>25</v>
      </c>
      <c r="S22" s="56"/>
      <c r="X22" s="2" t="s">
        <v>118</v>
      </c>
      <c r="Y22" s="133"/>
      <c r="Z22" s="133"/>
      <c r="AA22" s="133"/>
      <c r="AB22" s="24"/>
      <c r="AC22" s="134"/>
      <c r="AD22" s="134"/>
      <c r="AE22" s="134"/>
      <c r="AF22" s="22" t="s">
        <v>24</v>
      </c>
      <c r="AH22" s="134"/>
      <c r="AI22" s="134"/>
      <c r="AJ22" s="134"/>
      <c r="AK22" s="22" t="s">
        <v>25</v>
      </c>
      <c r="AM22" s="72">
        <f t="shared" ref="AM22:AM25" si="0">IF(ISBLANK(Y22),1,2)</f>
        <v>1</v>
      </c>
      <c r="AR22" s="4" t="s">
        <v>47</v>
      </c>
      <c r="AS22" s="22" t="s">
        <v>51</v>
      </c>
      <c r="BU22" s="21"/>
      <c r="BV22" s="21"/>
      <c r="BW22" s="21"/>
      <c r="BX22" s="21"/>
      <c r="BY22" s="21"/>
      <c r="BZ22" s="21"/>
      <c r="CA22" s="21"/>
      <c r="CB22" s="21"/>
    </row>
    <row r="23" spans="1:80" ht="15" customHeight="1" x14ac:dyDescent="0.3">
      <c r="E23" s="2" t="s">
        <v>119</v>
      </c>
      <c r="F23" s="171">
        <f>'Form 2H - Design'!F33</f>
        <v>0</v>
      </c>
      <c r="G23" s="171"/>
      <c r="H23" s="171"/>
      <c r="I23" s="24"/>
      <c r="J23" s="174">
        <f>'Form 2H - Design'!J33</f>
        <v>0</v>
      </c>
      <c r="K23" s="174"/>
      <c r="L23" s="174"/>
      <c r="M23" s="22" t="s">
        <v>24</v>
      </c>
      <c r="O23" s="175">
        <f>'Form 2H - Design'!O33</f>
        <v>0</v>
      </c>
      <c r="P23" s="175"/>
      <c r="Q23" s="175"/>
      <c r="R23" s="22" t="s">
        <v>25</v>
      </c>
      <c r="S23" s="56"/>
      <c r="X23" s="2" t="s">
        <v>119</v>
      </c>
      <c r="Y23" s="133"/>
      <c r="Z23" s="133"/>
      <c r="AA23" s="133"/>
      <c r="AB23" s="24"/>
      <c r="AC23" s="134"/>
      <c r="AD23" s="134"/>
      <c r="AE23" s="134"/>
      <c r="AF23" s="22" t="s">
        <v>24</v>
      </c>
      <c r="AH23" s="134"/>
      <c r="AI23" s="134"/>
      <c r="AJ23" s="134"/>
      <c r="AK23" s="22" t="s">
        <v>25</v>
      </c>
      <c r="AM23" s="72">
        <f t="shared" si="0"/>
        <v>1</v>
      </c>
      <c r="AS23" s="69" t="s">
        <v>54</v>
      </c>
      <c r="AT23" s="22" t="s">
        <v>139</v>
      </c>
      <c r="BT23" s="21"/>
      <c r="BU23" s="21"/>
      <c r="BV23" s="21"/>
      <c r="BW23" s="21"/>
      <c r="BX23" s="21"/>
      <c r="BY23" s="21"/>
      <c r="BZ23" s="21"/>
      <c r="CA23" s="21"/>
      <c r="CB23" s="21"/>
    </row>
    <row r="24" spans="1:80" ht="15" customHeight="1" x14ac:dyDescent="0.3">
      <c r="E24" s="2" t="s">
        <v>120</v>
      </c>
      <c r="F24" s="171">
        <f>'Form 2H - Design'!F34</f>
        <v>0</v>
      </c>
      <c r="G24" s="171"/>
      <c r="H24" s="171"/>
      <c r="I24" s="24"/>
      <c r="J24" s="174">
        <f>'Form 2H - Design'!J34</f>
        <v>0</v>
      </c>
      <c r="K24" s="174"/>
      <c r="L24" s="174"/>
      <c r="M24" s="22" t="s">
        <v>24</v>
      </c>
      <c r="O24" s="175">
        <f>'Form 2H - Design'!O34</f>
        <v>0</v>
      </c>
      <c r="P24" s="175"/>
      <c r="Q24" s="175"/>
      <c r="R24" s="22" t="s">
        <v>25</v>
      </c>
      <c r="S24" s="56"/>
      <c r="X24" s="2" t="s">
        <v>120</v>
      </c>
      <c r="Y24" s="133"/>
      <c r="Z24" s="133"/>
      <c r="AA24" s="133"/>
      <c r="AB24" s="24"/>
      <c r="AC24" s="134"/>
      <c r="AD24" s="134"/>
      <c r="AE24" s="134"/>
      <c r="AF24" s="22" t="s">
        <v>24</v>
      </c>
      <c r="AH24" s="134"/>
      <c r="AI24" s="134"/>
      <c r="AJ24" s="134"/>
      <c r="AK24" s="22" t="s">
        <v>25</v>
      </c>
      <c r="AM24" s="72">
        <f t="shared" si="0"/>
        <v>1</v>
      </c>
      <c r="AQ24" s="22"/>
      <c r="AS24" s="69" t="s">
        <v>54</v>
      </c>
      <c r="AT24" s="22" t="s">
        <v>67</v>
      </c>
      <c r="BU24" s="21"/>
      <c r="BV24" s="21"/>
      <c r="BW24" s="21"/>
      <c r="BX24" s="21"/>
      <c r="BY24" s="21"/>
      <c r="BZ24" s="21"/>
      <c r="CA24" s="21"/>
      <c r="CB24" s="21"/>
    </row>
    <row r="25" spans="1:80" ht="15" customHeight="1" x14ac:dyDescent="0.3">
      <c r="E25" s="2" t="s">
        <v>121</v>
      </c>
      <c r="F25" s="171">
        <f>'Form 2H - Design'!F35</f>
        <v>0</v>
      </c>
      <c r="G25" s="171"/>
      <c r="H25" s="171"/>
      <c r="I25" s="24"/>
      <c r="J25" s="174">
        <f>'Form 2H - Design'!J35</f>
        <v>0</v>
      </c>
      <c r="K25" s="174"/>
      <c r="L25" s="174"/>
      <c r="M25" s="22" t="s">
        <v>24</v>
      </c>
      <c r="O25" s="175">
        <f>'Form 2H - Design'!O35</f>
        <v>0</v>
      </c>
      <c r="P25" s="175"/>
      <c r="Q25" s="175"/>
      <c r="R25" s="22" t="s">
        <v>25</v>
      </c>
      <c r="S25" s="56"/>
      <c r="X25" s="2" t="s">
        <v>121</v>
      </c>
      <c r="Y25" s="133"/>
      <c r="Z25" s="133"/>
      <c r="AA25" s="133"/>
      <c r="AB25" s="24"/>
      <c r="AC25" s="134"/>
      <c r="AD25" s="134"/>
      <c r="AE25" s="134"/>
      <c r="AF25" s="22" t="s">
        <v>24</v>
      </c>
      <c r="AH25" s="134"/>
      <c r="AI25" s="134"/>
      <c r="AJ25" s="134"/>
      <c r="AK25" s="22" t="s">
        <v>25</v>
      </c>
      <c r="AM25" s="72">
        <f t="shared" si="0"/>
        <v>1</v>
      </c>
      <c r="AQ25" s="22"/>
      <c r="AS25" s="69" t="s">
        <v>54</v>
      </c>
      <c r="AT25" s="22" t="s">
        <v>156</v>
      </c>
      <c r="BU25" s="21"/>
      <c r="BV25" s="21"/>
      <c r="BW25" s="21"/>
      <c r="BX25" s="21"/>
      <c r="BY25" s="21"/>
      <c r="BZ25" s="21"/>
      <c r="CA25" s="21"/>
      <c r="CB25" s="21"/>
    </row>
    <row r="26" spans="1:80" ht="15" customHeight="1" x14ac:dyDescent="0.3">
      <c r="E26" s="2" t="s">
        <v>284</v>
      </c>
      <c r="F26" s="181">
        <f>'Form 2H - Design'!AC25</f>
        <v>0</v>
      </c>
      <c r="G26" s="181"/>
      <c r="H26" s="181"/>
      <c r="I26" s="181"/>
      <c r="M26" s="2" t="s">
        <v>285</v>
      </c>
      <c r="N26" s="181">
        <f>-'Form 2H - Design'!AC26</f>
        <v>0</v>
      </c>
      <c r="O26" s="181"/>
      <c r="P26" s="181"/>
      <c r="Q26" s="181"/>
      <c r="S26" s="56"/>
      <c r="X26" s="2" t="s">
        <v>284</v>
      </c>
      <c r="Y26" s="166"/>
      <c r="Z26" s="166"/>
      <c r="AA26" s="166"/>
      <c r="AB26" s="166"/>
      <c r="AF26" s="2" t="s">
        <v>27</v>
      </c>
      <c r="AG26" s="166"/>
      <c r="AH26" s="166"/>
      <c r="AI26" s="166"/>
      <c r="AJ26" s="166"/>
      <c r="AM26" s="72">
        <f>IF(ISBLANK(Y26),1,2)</f>
        <v>1</v>
      </c>
      <c r="AN26" s="50" t="s">
        <v>192</v>
      </c>
      <c r="AO26" s="72">
        <f>IF(ISBLANK(Y26),1,IF(ISTEXT(Y26)=TRUE,3,2))</f>
        <v>1</v>
      </c>
      <c r="AQ26" s="22"/>
      <c r="AS26" s="69" t="s">
        <v>54</v>
      </c>
      <c r="AT26" s="22" t="str">
        <f>Tables!F24</f>
        <v xml:space="preserve"> O&amp;M Agreement</v>
      </c>
      <c r="BU26" s="21"/>
      <c r="BV26" s="21"/>
      <c r="BW26" s="21"/>
      <c r="BX26" s="21"/>
      <c r="BY26" s="21"/>
      <c r="BZ26" s="21"/>
      <c r="CA26" s="21"/>
      <c r="CB26" s="21"/>
    </row>
    <row r="27" spans="1:80" ht="15" customHeight="1" x14ac:dyDescent="0.3">
      <c r="S27" s="56"/>
      <c r="AM27" s="72">
        <f>IF(ISBLANK(AG26),1,2)</f>
        <v>1</v>
      </c>
      <c r="AN27" s="50" t="s">
        <v>193</v>
      </c>
      <c r="AO27" s="72">
        <f>IF(ISBLANK(AG26),1,IF(ISTEXT(AG26)=TRUE,3,2))</f>
        <v>1</v>
      </c>
      <c r="AQ27" s="17">
        <v>4</v>
      </c>
      <c r="AR27" s="22" t="s">
        <v>43</v>
      </c>
      <c r="BU27" s="21"/>
      <c r="BV27" s="21"/>
      <c r="BW27" s="21"/>
      <c r="BX27" s="21"/>
      <c r="BY27" s="21"/>
      <c r="BZ27" s="21"/>
      <c r="CA27" s="21"/>
      <c r="CB27" s="21"/>
    </row>
    <row r="28" spans="1:80" ht="15" customHeight="1" x14ac:dyDescent="0.3">
      <c r="B28" s="1" t="s">
        <v>330</v>
      </c>
      <c r="P28" s="1"/>
      <c r="Q28" s="1"/>
      <c r="R28" s="1"/>
      <c r="S28" s="56"/>
      <c r="U28" s="1" t="s">
        <v>330</v>
      </c>
      <c r="AM28" s="72"/>
      <c r="AR28" s="4" t="s">
        <v>46</v>
      </c>
      <c r="AS28" s="22" t="s">
        <v>335</v>
      </c>
      <c r="BD28" s="21"/>
      <c r="BE28" s="21"/>
      <c r="BF28" s="21"/>
      <c r="BG28" s="21"/>
      <c r="BH28" s="21"/>
      <c r="BI28" s="21"/>
      <c r="BJ28" s="21"/>
      <c r="BK28" s="21"/>
      <c r="BL28" s="21"/>
      <c r="BM28" s="21"/>
      <c r="BN28" s="21"/>
      <c r="BO28" s="21"/>
      <c r="BP28" s="21"/>
      <c r="BQ28" s="21"/>
      <c r="BR28" s="21"/>
      <c r="BS28" s="21"/>
      <c r="BU28" s="21"/>
      <c r="BV28" s="21"/>
      <c r="BW28" s="21"/>
      <c r="BX28" s="21"/>
      <c r="BY28" s="21"/>
      <c r="BZ28" s="21"/>
      <c r="CA28" s="21"/>
      <c r="CB28" s="21"/>
    </row>
    <row r="29" spans="1:80" ht="15" customHeight="1" x14ac:dyDescent="0.3">
      <c r="A29" s="6"/>
      <c r="E29" s="2" t="s">
        <v>140</v>
      </c>
      <c r="F29" s="170">
        <f>'Form 2H - Design'!G38</f>
        <v>0</v>
      </c>
      <c r="G29" s="170"/>
      <c r="H29" s="170"/>
      <c r="I29" s="170"/>
      <c r="J29" s="170"/>
      <c r="K29" s="170"/>
      <c r="L29" s="170"/>
      <c r="M29" s="170"/>
      <c r="N29" s="170"/>
      <c r="O29" s="170"/>
      <c r="P29" s="170"/>
      <c r="Q29" s="170"/>
      <c r="R29" s="170"/>
      <c r="S29" s="56"/>
      <c r="X29" s="2" t="s">
        <v>140</v>
      </c>
      <c r="Y29" s="133"/>
      <c r="Z29" s="133"/>
      <c r="AA29" s="133"/>
      <c r="AB29" s="133"/>
      <c r="AC29" s="133"/>
      <c r="AD29" s="133"/>
      <c r="AE29" s="133"/>
      <c r="AF29" s="133"/>
      <c r="AG29" s="133"/>
      <c r="AH29" s="133"/>
      <c r="AI29" s="133"/>
      <c r="AJ29" s="133"/>
      <c r="AK29" s="133"/>
      <c r="AM29" s="72">
        <f>IF(AND(ISBLANK(Y29),ISBLANK(Y30)),1,2)</f>
        <v>1</v>
      </c>
      <c r="AR29" s="4" t="s">
        <v>47</v>
      </c>
      <c r="AS29" s="22" t="s">
        <v>336</v>
      </c>
      <c r="BD29" s="21"/>
      <c r="BE29" s="21"/>
      <c r="BF29" s="21"/>
      <c r="BG29" s="21"/>
      <c r="BH29" s="21"/>
      <c r="BI29" s="21"/>
      <c r="BJ29" s="21"/>
      <c r="BK29" s="21"/>
      <c r="BL29" s="21"/>
      <c r="BM29" s="21"/>
      <c r="BN29" s="21"/>
      <c r="BO29" s="21"/>
      <c r="BP29" s="21"/>
      <c r="BQ29" s="21"/>
      <c r="BR29" s="21"/>
      <c r="BS29" s="21"/>
      <c r="BU29" s="21"/>
      <c r="BV29" s="21"/>
      <c r="BW29" s="21"/>
      <c r="BX29" s="21"/>
      <c r="BY29" s="21"/>
      <c r="BZ29" s="21"/>
      <c r="CA29" s="21"/>
      <c r="CB29" s="21"/>
    </row>
    <row r="30" spans="1:80" ht="15" customHeight="1" x14ac:dyDescent="0.3">
      <c r="F30" s="136">
        <f>'Form 2H - Design'!U38</f>
        <v>0</v>
      </c>
      <c r="G30" s="136"/>
      <c r="H30" s="136"/>
      <c r="I30" s="136"/>
      <c r="J30" s="136"/>
      <c r="K30" s="136"/>
      <c r="L30" s="136"/>
      <c r="M30" s="136"/>
      <c r="N30" s="136"/>
      <c r="O30" s="136"/>
      <c r="P30" s="136"/>
      <c r="Q30" s="136"/>
      <c r="R30" s="136"/>
      <c r="S30" s="56"/>
      <c r="Y30" s="176"/>
      <c r="Z30" s="176"/>
      <c r="AA30" s="176"/>
      <c r="AB30" s="176"/>
      <c r="AC30" s="176"/>
      <c r="AD30" s="176"/>
      <c r="AE30" s="176"/>
      <c r="AF30" s="176"/>
      <c r="AG30" s="176"/>
      <c r="AH30" s="176"/>
      <c r="AI30" s="176"/>
      <c r="AJ30" s="176"/>
      <c r="AK30" s="176"/>
      <c r="AM30" s="72">
        <f>IF(F29="Other",2,1)</f>
        <v>1</v>
      </c>
      <c r="AN30" s="72">
        <f>IF(Y29="Other",2,1)</f>
        <v>1</v>
      </c>
      <c r="AQ30" s="17">
        <v>5</v>
      </c>
      <c r="AR30" s="22" t="str">
        <f>"Form 3H – Inlet Filter As-built Certification Form shall be approved by the "&amp;Tables!F23&amp;" prior to:"</f>
        <v>Form 3H – Inlet Filter As-built Certification Form shall be approved by the City prior to:</v>
      </c>
      <c r="BD30" s="21"/>
      <c r="BE30" s="21"/>
      <c r="BF30" s="21"/>
      <c r="BG30" s="21"/>
      <c r="BH30" s="21"/>
      <c r="BI30" s="21"/>
      <c r="BJ30" s="21"/>
      <c r="BK30" s="21"/>
      <c r="BL30" s="21"/>
      <c r="BM30" s="21"/>
      <c r="BN30" s="21"/>
      <c r="BO30" s="21"/>
      <c r="BP30" s="21"/>
      <c r="BQ30" s="21"/>
      <c r="BR30" s="21"/>
      <c r="BS30" s="21"/>
      <c r="BU30" s="21"/>
      <c r="BV30" s="21"/>
      <c r="BW30" s="21"/>
      <c r="BX30" s="21"/>
      <c r="BY30" s="21"/>
      <c r="BZ30" s="21"/>
      <c r="CA30" s="21"/>
      <c r="CB30" s="21"/>
    </row>
    <row r="31" spans="1:80" ht="15" customHeight="1" x14ac:dyDescent="0.3">
      <c r="E31" s="2" t="s">
        <v>115</v>
      </c>
      <c r="F31" s="170">
        <f>'Form 2H - Design'!G39</f>
        <v>0</v>
      </c>
      <c r="G31" s="170"/>
      <c r="H31" s="170"/>
      <c r="I31" s="170"/>
      <c r="J31" s="170"/>
      <c r="K31" s="170"/>
      <c r="L31" s="170"/>
      <c r="M31" s="170"/>
      <c r="N31" s="170"/>
      <c r="O31" s="170"/>
      <c r="P31" s="170"/>
      <c r="Q31" s="170"/>
      <c r="R31" s="170"/>
      <c r="S31" s="56"/>
      <c r="X31" s="2" t="s">
        <v>115</v>
      </c>
      <c r="Y31" s="133"/>
      <c r="Z31" s="133"/>
      <c r="AA31" s="133"/>
      <c r="AB31" s="133"/>
      <c r="AC31" s="133"/>
      <c r="AD31" s="133"/>
      <c r="AE31" s="133"/>
      <c r="AF31" s="133"/>
      <c r="AG31" s="133"/>
      <c r="AH31" s="133"/>
      <c r="AI31" s="133"/>
      <c r="AJ31" s="133"/>
      <c r="AK31" s="133"/>
      <c r="AR31" s="4" t="s">
        <v>46</v>
      </c>
      <c r="AS31" s="22" t="s">
        <v>52</v>
      </c>
      <c r="BD31" s="21"/>
      <c r="BE31" s="21"/>
      <c r="BF31" s="21"/>
      <c r="BG31" s="21"/>
      <c r="BH31" s="21"/>
      <c r="BI31" s="21"/>
      <c r="BJ31" s="21"/>
      <c r="BK31" s="21"/>
      <c r="BL31" s="21"/>
      <c r="BM31" s="21"/>
      <c r="BN31" s="21"/>
      <c r="BO31" s="21"/>
      <c r="BP31" s="21"/>
      <c r="BQ31" s="21"/>
      <c r="BR31" s="21"/>
      <c r="BS31" s="21"/>
      <c r="BU31" s="21"/>
      <c r="BV31" s="21"/>
      <c r="BW31" s="21"/>
      <c r="BX31" s="21"/>
      <c r="BY31" s="21"/>
      <c r="BZ31" s="21"/>
      <c r="CA31" s="21"/>
      <c r="CB31" s="21"/>
    </row>
    <row r="32" spans="1:80" ht="15" customHeight="1" x14ac:dyDescent="0.3">
      <c r="E32" s="2" t="s">
        <v>116</v>
      </c>
      <c r="F32" s="171">
        <f>'Form 2H - Design'!X39</f>
        <v>0</v>
      </c>
      <c r="G32" s="171"/>
      <c r="H32" s="171"/>
      <c r="I32" s="171"/>
      <c r="J32" s="171"/>
      <c r="K32" s="171"/>
      <c r="L32" s="171"/>
      <c r="M32" s="171"/>
      <c r="N32" s="171"/>
      <c r="O32" s="171"/>
      <c r="P32" s="171"/>
      <c r="Q32" s="171"/>
      <c r="R32" s="171"/>
      <c r="S32" s="56"/>
      <c r="X32" s="2" t="s">
        <v>116</v>
      </c>
      <c r="Y32" s="145"/>
      <c r="Z32" s="145"/>
      <c r="AA32" s="145"/>
      <c r="AB32" s="145"/>
      <c r="AC32" s="145"/>
      <c r="AD32" s="145"/>
      <c r="AE32" s="145"/>
      <c r="AF32" s="145"/>
      <c r="AG32" s="145"/>
      <c r="AH32" s="145"/>
      <c r="AI32" s="145"/>
      <c r="AJ32" s="145"/>
      <c r="AK32" s="145"/>
      <c r="AR32" s="4" t="s">
        <v>47</v>
      </c>
      <c r="AS32" s="22" t="s">
        <v>50</v>
      </c>
      <c r="BD32" s="21"/>
      <c r="BE32" s="21"/>
      <c r="BF32" s="21"/>
      <c r="BG32" s="21"/>
      <c r="BH32" s="21"/>
      <c r="BI32" s="21"/>
      <c r="BJ32" s="21"/>
      <c r="BK32" s="21"/>
      <c r="BL32" s="21"/>
      <c r="BM32" s="21"/>
      <c r="BN32" s="21"/>
      <c r="BO32" s="21"/>
      <c r="BP32" s="21"/>
      <c r="BQ32" s="21"/>
      <c r="BR32" s="21"/>
      <c r="BS32" s="21"/>
      <c r="BU32" s="21"/>
      <c r="BV32" s="21"/>
      <c r="BW32" s="21"/>
      <c r="BX32" s="21"/>
      <c r="BY32" s="21"/>
      <c r="BZ32" s="21"/>
      <c r="CA32" s="21"/>
      <c r="CB32" s="21"/>
    </row>
    <row r="33" spans="1:80" ht="4.95" customHeight="1" x14ac:dyDescent="0.3">
      <c r="A33" s="74"/>
      <c r="S33" s="56"/>
      <c r="T33" s="74"/>
      <c r="BD33" s="21"/>
      <c r="BE33" s="21"/>
      <c r="BF33" s="21"/>
      <c r="BG33" s="21"/>
      <c r="BH33" s="21"/>
      <c r="BI33" s="21"/>
      <c r="BJ33" s="21"/>
      <c r="BK33" s="21"/>
      <c r="BL33" s="21"/>
      <c r="BM33" s="21"/>
      <c r="BN33" s="21"/>
      <c r="BO33" s="21"/>
      <c r="BP33" s="21"/>
      <c r="BQ33" s="21"/>
      <c r="BR33" s="21"/>
      <c r="BS33" s="21"/>
      <c r="BU33" s="21"/>
      <c r="BV33" s="21"/>
      <c r="BW33" s="21"/>
      <c r="BX33" s="21"/>
      <c r="BY33" s="21"/>
      <c r="BZ33" s="21"/>
      <c r="CA33" s="21"/>
      <c r="CB33" s="21"/>
    </row>
    <row r="34" spans="1:80" ht="15" customHeight="1" x14ac:dyDescent="0.3">
      <c r="A34" s="74"/>
      <c r="M34" s="2" t="s">
        <v>311</v>
      </c>
      <c r="N34" s="124">
        <f>'Form 2H - Design'!L47</f>
        <v>0</v>
      </c>
      <c r="O34" s="22" t="s">
        <v>64</v>
      </c>
      <c r="Q34" s="124">
        <f>'Form 2H - Design'!O47</f>
        <v>0</v>
      </c>
      <c r="R34" s="22" t="s">
        <v>65</v>
      </c>
      <c r="S34" s="56"/>
      <c r="T34" s="74"/>
      <c r="AF34" s="2" t="s">
        <v>311</v>
      </c>
      <c r="AG34" s="115"/>
      <c r="AH34" s="22" t="s">
        <v>64</v>
      </c>
      <c r="AJ34" s="115"/>
      <c r="AK34" s="22" t="s">
        <v>65</v>
      </c>
      <c r="AM34" s="72">
        <f>IF(AND(ISBLANK(AG34),ISBLANK(AJ34)),1,2)</f>
        <v>1</v>
      </c>
      <c r="AN34" s="72">
        <f>IF(ISBLANK(AJ34),1,2)</f>
        <v>1</v>
      </c>
      <c r="BD34" s="21"/>
      <c r="BE34" s="21"/>
      <c r="BF34" s="21"/>
      <c r="BG34" s="21"/>
      <c r="BH34" s="21"/>
      <c r="BI34" s="21"/>
      <c r="BJ34" s="21"/>
      <c r="BK34" s="21"/>
      <c r="BL34" s="21"/>
      <c r="BM34" s="21"/>
      <c r="BN34" s="21"/>
      <c r="BO34" s="21"/>
      <c r="BP34" s="21"/>
      <c r="BQ34" s="21"/>
      <c r="BR34" s="21"/>
      <c r="BS34" s="21"/>
      <c r="BU34" s="21"/>
      <c r="BV34" s="21"/>
      <c r="BW34" s="21"/>
      <c r="BX34" s="21"/>
      <c r="BY34" s="21"/>
      <c r="BZ34" s="21"/>
      <c r="CA34" s="21"/>
      <c r="CB34" s="21"/>
    </row>
    <row r="35" spans="1:80" ht="4.95" customHeight="1" x14ac:dyDescent="0.3">
      <c r="A35" s="74"/>
      <c r="S35" s="56"/>
      <c r="T35" s="74"/>
      <c r="BD35" s="21"/>
      <c r="BE35" s="21"/>
      <c r="BF35" s="21"/>
      <c r="BG35" s="21"/>
      <c r="BH35" s="21"/>
      <c r="BI35" s="21"/>
      <c r="BJ35" s="21"/>
      <c r="BK35" s="21"/>
      <c r="BL35" s="21"/>
      <c r="BM35" s="21"/>
      <c r="BN35" s="21"/>
      <c r="BO35" s="21"/>
      <c r="BP35" s="21"/>
      <c r="BQ35" s="21"/>
      <c r="BR35" s="21"/>
      <c r="BS35" s="21"/>
      <c r="BU35" s="21"/>
      <c r="BV35" s="21"/>
      <c r="BW35" s="21"/>
      <c r="BX35" s="21"/>
      <c r="BY35" s="21"/>
      <c r="BZ35" s="21"/>
      <c r="CA35" s="21"/>
      <c r="CB35" s="21"/>
    </row>
    <row r="36" spans="1:80" ht="15" customHeight="1" x14ac:dyDescent="0.3">
      <c r="M36" s="2" t="s">
        <v>328</v>
      </c>
      <c r="N36" s="175">
        <f>'Form 2H - Design'!AC40</f>
        <v>0</v>
      </c>
      <c r="O36" s="175"/>
      <c r="P36" s="175"/>
      <c r="Q36" s="6" t="s">
        <v>122</v>
      </c>
      <c r="S36" s="56"/>
      <c r="AF36" s="2" t="s">
        <v>283</v>
      </c>
      <c r="AG36" s="131"/>
      <c r="AH36" s="131"/>
      <c r="AI36" s="131"/>
      <c r="AJ36" s="6" t="s">
        <v>122</v>
      </c>
      <c r="AM36" s="72">
        <f>IF(ISBLANK(AG36),1,2)</f>
        <v>1</v>
      </c>
      <c r="BU36" s="21"/>
      <c r="BV36" s="21"/>
      <c r="BW36" s="21"/>
      <c r="BX36" s="21"/>
      <c r="BY36" s="21"/>
      <c r="BZ36" s="21"/>
      <c r="CA36" s="21"/>
      <c r="CB36" s="21"/>
    </row>
    <row r="37" spans="1:80" ht="15" customHeight="1" x14ac:dyDescent="0.3">
      <c r="M37" s="2" t="s">
        <v>315</v>
      </c>
      <c r="N37" s="175">
        <f>'Form 2H - Design'!AC47</f>
        <v>0</v>
      </c>
      <c r="O37" s="175"/>
      <c r="P37" s="175"/>
      <c r="Q37" s="6" t="s">
        <v>122</v>
      </c>
      <c r="S37" s="56"/>
      <c r="AF37" s="2" t="s">
        <v>117</v>
      </c>
      <c r="AG37" s="131"/>
      <c r="AH37" s="131"/>
      <c r="AI37" s="131"/>
      <c r="AJ37" s="6" t="s">
        <v>122</v>
      </c>
      <c r="AM37" s="72">
        <f t="shared" ref="AM37" si="1">IF(ISBLANK(AG37),1,2)</f>
        <v>1</v>
      </c>
      <c r="BD37" s="21"/>
      <c r="BE37" s="21"/>
      <c r="BF37" s="21"/>
      <c r="BG37" s="21"/>
      <c r="BH37" s="21"/>
      <c r="BI37" s="21"/>
      <c r="BJ37" s="21"/>
      <c r="BK37" s="21"/>
      <c r="BL37" s="21"/>
      <c r="BM37" s="21"/>
      <c r="BN37" s="21"/>
      <c r="BO37" s="21"/>
      <c r="BP37" s="21"/>
      <c r="BQ37" s="21"/>
      <c r="BR37" s="21"/>
      <c r="BS37" s="21"/>
      <c r="BU37" s="21"/>
      <c r="BV37" s="21"/>
      <c r="BW37" s="21"/>
      <c r="BX37" s="21"/>
      <c r="BY37" s="21"/>
      <c r="BZ37" s="21"/>
      <c r="CA37" s="21"/>
      <c r="CB37" s="21"/>
    </row>
    <row r="38" spans="1:80" ht="15" customHeight="1" x14ac:dyDescent="0.3">
      <c r="S38" s="56"/>
    </row>
    <row r="39" spans="1:80" ht="15" customHeight="1" x14ac:dyDescent="0.3">
      <c r="B39" s="22" t="s">
        <v>356</v>
      </c>
      <c r="S39" s="56"/>
      <c r="U39" s="22" t="s">
        <v>356</v>
      </c>
    </row>
    <row r="40" spans="1:80" ht="15" customHeight="1" x14ac:dyDescent="0.3">
      <c r="M40" s="2" t="s">
        <v>357</v>
      </c>
      <c r="N40" s="175">
        <f>'Form 2H - Design'!O52</f>
        <v>0</v>
      </c>
      <c r="O40" s="194"/>
      <c r="P40" s="194"/>
      <c r="Q40" s="22" t="s">
        <v>24</v>
      </c>
      <c r="S40" s="56"/>
      <c r="AF40" s="2" t="s">
        <v>357</v>
      </c>
      <c r="AG40" s="192"/>
      <c r="AH40" s="192"/>
      <c r="AI40" s="192"/>
      <c r="AJ40" s="22" t="s">
        <v>24</v>
      </c>
    </row>
    <row r="41" spans="1:80" ht="15" customHeight="1" x14ac:dyDescent="0.3">
      <c r="M41" s="2" t="s">
        <v>349</v>
      </c>
      <c r="N41" s="170">
        <f>'Form 2H - Design'!O53</f>
        <v>0</v>
      </c>
      <c r="O41" s="170"/>
      <c r="P41" s="170"/>
      <c r="Q41" s="170"/>
      <c r="R41" s="170"/>
      <c r="S41" s="56"/>
      <c r="AF41" s="2" t="s">
        <v>349</v>
      </c>
      <c r="AG41" s="133"/>
      <c r="AH41" s="133"/>
      <c r="AI41" s="133"/>
      <c r="AJ41" s="133"/>
      <c r="AK41" s="133"/>
    </row>
    <row r="42" spans="1:80" ht="15" customHeight="1" x14ac:dyDescent="0.3">
      <c r="S42" s="56"/>
    </row>
    <row r="43" spans="1:80" ht="15" customHeight="1" x14ac:dyDescent="0.3">
      <c r="B43" s="1" t="s">
        <v>69</v>
      </c>
      <c r="C43" s="1"/>
      <c r="D43" s="1"/>
      <c r="E43" s="1"/>
      <c r="F43" s="1"/>
      <c r="G43" s="1"/>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row>
    <row r="44" spans="1:80" ht="15" customHeight="1" x14ac:dyDescent="0.3">
      <c r="B44" s="1"/>
      <c r="C44" s="1"/>
      <c r="D44" s="1"/>
      <c r="E44" s="2" t="s">
        <v>96</v>
      </c>
      <c r="F44" s="133"/>
      <c r="G44" s="133"/>
      <c r="H44" s="133"/>
      <c r="I44" s="133"/>
      <c r="J44" s="133"/>
      <c r="K44" s="133"/>
      <c r="L44" s="133"/>
      <c r="M44" s="133"/>
      <c r="N44" s="133"/>
      <c r="O44" s="133"/>
      <c r="P44" s="133"/>
      <c r="Q44" s="133"/>
      <c r="R44" s="133"/>
      <c r="S44" s="133"/>
      <c r="T44" s="133"/>
      <c r="U44" s="133"/>
      <c r="V44" s="133"/>
      <c r="W44" s="4"/>
      <c r="X44" s="4"/>
      <c r="Y44" s="4"/>
      <c r="Z44" s="4"/>
      <c r="AA44" s="4"/>
      <c r="AB44" s="4"/>
      <c r="AC44" s="4"/>
      <c r="AD44" s="4"/>
      <c r="AE44" s="4"/>
      <c r="AF44" s="4"/>
      <c r="AG44" s="4"/>
      <c r="AH44" s="4"/>
      <c r="AI44" s="4"/>
      <c r="AJ44" s="4"/>
      <c r="AK44" s="4"/>
    </row>
    <row r="45" spans="1:80" ht="15" customHeight="1" x14ac:dyDescent="0.3">
      <c r="C45" s="2"/>
      <c r="E45" s="2" t="s">
        <v>72</v>
      </c>
      <c r="F45" s="145"/>
      <c r="G45" s="145"/>
      <c r="H45" s="145"/>
      <c r="I45" s="145"/>
      <c r="J45" s="145"/>
      <c r="K45" s="145"/>
      <c r="L45" s="145"/>
      <c r="M45" s="145"/>
      <c r="N45" s="145"/>
      <c r="O45" s="145"/>
      <c r="P45" s="145"/>
      <c r="Q45" s="145"/>
      <c r="R45" s="145"/>
      <c r="S45" s="145"/>
      <c r="T45" s="145"/>
      <c r="U45" s="145"/>
      <c r="V45" s="145"/>
      <c r="W45" s="4"/>
      <c r="X45" s="4"/>
      <c r="Y45" s="4"/>
      <c r="Z45" s="4"/>
      <c r="AA45" s="4"/>
      <c r="AB45" s="4"/>
      <c r="AC45" s="4"/>
      <c r="AD45" s="4"/>
      <c r="AE45" s="4"/>
      <c r="AF45" s="4"/>
      <c r="AG45" s="4"/>
      <c r="AH45" s="4"/>
      <c r="AI45" s="4"/>
      <c r="AJ45" s="4"/>
      <c r="AK45" s="4"/>
    </row>
    <row r="46" spans="1:80" ht="15" customHeight="1" x14ac:dyDescent="0.3">
      <c r="C46" s="2"/>
      <c r="E46" s="2" t="s">
        <v>146</v>
      </c>
      <c r="F46" s="145"/>
      <c r="G46" s="145"/>
      <c r="H46" s="145"/>
      <c r="I46" s="145"/>
      <c r="J46" s="145"/>
      <c r="K46" s="145"/>
      <c r="L46" s="145"/>
      <c r="M46" s="145"/>
      <c r="N46" s="145"/>
      <c r="O46" s="145"/>
      <c r="P46" s="145"/>
      <c r="Q46" s="145"/>
      <c r="R46" s="145"/>
      <c r="S46" s="145"/>
      <c r="T46" s="145"/>
      <c r="U46" s="145"/>
      <c r="V46" s="145"/>
      <c r="X46" s="2"/>
      <c r="Y46" s="2" t="s">
        <v>75</v>
      </c>
      <c r="Z46" s="132"/>
      <c r="AA46" s="132"/>
      <c r="AB46" s="132"/>
      <c r="AC46" s="132"/>
      <c r="AF46" s="2"/>
      <c r="AG46" s="2" t="s">
        <v>76</v>
      </c>
      <c r="AH46" s="173"/>
      <c r="AI46" s="173"/>
      <c r="AJ46" s="173"/>
      <c r="AK46" s="173"/>
    </row>
    <row r="47" spans="1:80" ht="15" customHeight="1" x14ac:dyDescent="0.3">
      <c r="C47" s="2"/>
      <c r="E47" s="2" t="s">
        <v>155</v>
      </c>
      <c r="F47" s="133"/>
      <c r="G47" s="133"/>
      <c r="H47" s="133"/>
      <c r="I47" s="133"/>
      <c r="J47" s="133"/>
      <c r="K47" s="133"/>
      <c r="L47" s="133"/>
      <c r="M47" s="133"/>
      <c r="N47" s="133"/>
      <c r="O47" s="133"/>
      <c r="P47" s="133"/>
      <c r="Q47" s="133"/>
      <c r="R47" s="133"/>
      <c r="S47" s="133"/>
      <c r="T47" s="133"/>
      <c r="U47" s="133"/>
      <c r="V47" s="133"/>
      <c r="X47" s="2"/>
      <c r="Y47" s="2" t="s">
        <v>78</v>
      </c>
      <c r="Z47" s="133"/>
      <c r="AA47" s="133"/>
      <c r="AB47" s="133"/>
      <c r="AC47" s="133"/>
      <c r="AD47" s="133"/>
      <c r="AE47" s="133"/>
      <c r="AF47" s="133"/>
      <c r="AG47" s="133"/>
      <c r="AH47" s="133"/>
      <c r="AI47" s="133"/>
      <c r="AJ47" s="133"/>
      <c r="AK47" s="133"/>
    </row>
    <row r="48" spans="1:80" ht="15" customHeight="1" x14ac:dyDescent="0.3">
      <c r="C48" s="2"/>
      <c r="E48" s="2" t="s">
        <v>73</v>
      </c>
      <c r="F48" s="182"/>
      <c r="G48" s="182"/>
      <c r="H48" s="182"/>
      <c r="I48" s="182"/>
      <c r="J48" s="182"/>
      <c r="K48" s="182"/>
      <c r="L48" s="182"/>
      <c r="M48" s="182"/>
      <c r="N48" s="182"/>
      <c r="O48" s="182"/>
      <c r="P48" s="182"/>
      <c r="Q48" s="182"/>
      <c r="R48" s="182"/>
      <c r="S48" s="182"/>
      <c r="T48" s="182"/>
      <c r="U48" s="182"/>
      <c r="V48" s="182"/>
      <c r="X48" s="6"/>
      <c r="Y48" s="6"/>
      <c r="Z48" s="6"/>
      <c r="AA48" s="6"/>
      <c r="AB48" s="6"/>
      <c r="AC48" s="6"/>
      <c r="AD48" s="2" t="s">
        <v>77</v>
      </c>
      <c r="AE48" s="172"/>
      <c r="AF48" s="172"/>
      <c r="AG48" s="172"/>
      <c r="AH48" s="172"/>
      <c r="AI48" s="172"/>
      <c r="AJ48" s="172"/>
      <c r="AK48" s="172"/>
    </row>
    <row r="49" spans="2:39" ht="15" customHeight="1" x14ac:dyDescent="0.3">
      <c r="B49" s="2"/>
      <c r="C49" s="2"/>
      <c r="D49" s="2"/>
      <c r="E49" s="2"/>
      <c r="F49" s="2"/>
      <c r="G49" s="2"/>
      <c r="H49" s="27"/>
      <c r="I49" s="27"/>
      <c r="J49" s="27"/>
      <c r="K49" s="27"/>
      <c r="L49" s="27"/>
      <c r="M49" s="27"/>
      <c r="N49" s="27"/>
      <c r="O49" s="27"/>
      <c r="P49" s="27"/>
      <c r="Q49" s="27"/>
      <c r="R49" s="27"/>
      <c r="S49" s="27"/>
      <c r="T49" s="27"/>
      <c r="U49" s="27"/>
      <c r="V49" s="27"/>
      <c r="X49" s="4"/>
      <c r="Y49" s="4"/>
      <c r="Z49" s="4"/>
      <c r="AA49" s="4"/>
      <c r="AB49" s="4"/>
      <c r="AC49" s="4"/>
      <c r="AD49" s="2"/>
      <c r="AE49" s="4"/>
      <c r="AF49" s="4"/>
      <c r="AG49" s="4"/>
      <c r="AH49" s="4"/>
      <c r="AI49" s="4"/>
      <c r="AJ49" s="4"/>
      <c r="AK49" s="4"/>
    </row>
    <row r="50" spans="2:39" ht="15" customHeight="1" x14ac:dyDescent="0.3">
      <c r="B50" s="2"/>
      <c r="C50" s="2"/>
      <c r="D50" s="2"/>
      <c r="E50" s="2"/>
      <c r="F50" s="2"/>
      <c r="G50" s="2"/>
      <c r="H50" s="27"/>
      <c r="I50" s="27"/>
      <c r="J50" s="27"/>
      <c r="K50" s="27"/>
      <c r="L50" s="27"/>
      <c r="M50" s="27"/>
      <c r="N50" s="27"/>
      <c r="O50" s="27"/>
      <c r="P50" s="27"/>
      <c r="Q50" s="27"/>
      <c r="R50" s="27"/>
      <c r="S50" s="27"/>
      <c r="T50" s="27"/>
      <c r="U50" s="27"/>
      <c r="V50" s="27"/>
      <c r="X50" s="4"/>
      <c r="Y50" s="4"/>
      <c r="Z50" s="4"/>
      <c r="AA50" s="4"/>
      <c r="AB50" s="4"/>
      <c r="AC50" s="4"/>
      <c r="AD50" s="2"/>
      <c r="AE50" s="4"/>
      <c r="AF50" s="4"/>
      <c r="AG50" s="4"/>
      <c r="AH50" s="4"/>
      <c r="AI50" s="4"/>
      <c r="AJ50" s="4"/>
      <c r="AK50" s="4"/>
    </row>
    <row r="51" spans="2:39" ht="15" customHeight="1" x14ac:dyDescent="0.3">
      <c r="B51" s="2"/>
      <c r="C51" s="2"/>
      <c r="D51" s="2"/>
      <c r="E51" s="2"/>
      <c r="F51" s="2"/>
      <c r="G51" s="2"/>
      <c r="H51" s="27"/>
      <c r="I51" s="27"/>
      <c r="J51" s="27"/>
      <c r="K51" s="27"/>
      <c r="L51" s="27"/>
      <c r="M51" s="27"/>
      <c r="N51" s="27"/>
      <c r="O51" s="27"/>
      <c r="P51" s="27"/>
      <c r="Q51" s="27"/>
      <c r="R51" s="27"/>
      <c r="S51" s="27"/>
      <c r="T51" s="27"/>
      <c r="U51" s="27"/>
      <c r="V51" s="27"/>
      <c r="X51" s="4"/>
      <c r="Y51" s="4"/>
      <c r="Z51" s="4"/>
      <c r="AA51" s="4"/>
      <c r="AB51" s="4"/>
      <c r="AC51" s="4"/>
      <c r="AD51" s="2"/>
      <c r="AE51" s="4"/>
      <c r="AF51" s="4"/>
      <c r="AG51" s="4"/>
      <c r="AH51" s="4"/>
      <c r="AI51" s="4"/>
      <c r="AJ51" s="4"/>
      <c r="AK51" s="4"/>
    </row>
    <row r="52" spans="2:39" ht="15" customHeight="1" x14ac:dyDescent="0.3">
      <c r="B52" s="2"/>
      <c r="C52" s="2"/>
      <c r="D52" s="2"/>
      <c r="E52" s="2"/>
      <c r="F52" s="2"/>
      <c r="G52" s="2"/>
      <c r="H52" s="27"/>
      <c r="I52" s="27"/>
      <c r="J52" s="27"/>
      <c r="K52" s="27"/>
      <c r="L52" s="27"/>
      <c r="M52" s="27"/>
      <c r="N52" s="27"/>
      <c r="O52" s="27"/>
      <c r="P52" s="27"/>
      <c r="Q52" s="27"/>
      <c r="R52" s="27"/>
      <c r="S52" s="27"/>
      <c r="T52" s="27"/>
      <c r="U52" s="27"/>
      <c r="V52" s="27"/>
      <c r="X52" s="4"/>
      <c r="Y52" s="4"/>
      <c r="Z52" s="4"/>
      <c r="AA52" s="4"/>
      <c r="AB52" s="4"/>
      <c r="AC52" s="4"/>
      <c r="AD52" s="2"/>
      <c r="AE52" s="4"/>
      <c r="AF52" s="4"/>
      <c r="AG52" s="4"/>
      <c r="AH52" s="4"/>
      <c r="AI52" s="4"/>
      <c r="AJ52" s="4"/>
      <c r="AK52" s="4"/>
    </row>
    <row r="53" spans="2:39" ht="15" customHeight="1" x14ac:dyDescent="0.3">
      <c r="AK53" s="24"/>
    </row>
    <row r="54" spans="2:39" ht="15" customHeight="1" x14ac:dyDescent="0.3">
      <c r="B54" s="163">
        <f>Tables!$F$13</f>
        <v>46266</v>
      </c>
      <c r="C54" s="163"/>
      <c r="D54" s="163"/>
      <c r="E54" s="163"/>
      <c r="F54" s="163"/>
      <c r="G54" s="163"/>
      <c r="H54" s="163"/>
      <c r="R54" s="164" t="s">
        <v>125</v>
      </c>
      <c r="S54" s="164"/>
      <c r="T54" s="164"/>
      <c r="U54" s="164"/>
      <c r="AK54" s="24"/>
    </row>
    <row r="55" spans="2:39" ht="15" customHeight="1" x14ac:dyDescent="0.3">
      <c r="C55" s="2" t="s">
        <v>71</v>
      </c>
      <c r="D55" s="158">
        <f>IF(ISBLANK($E$7),"",$E$7)</f>
        <v>0</v>
      </c>
      <c r="E55" s="158"/>
      <c r="F55" s="158"/>
      <c r="G55" s="158"/>
      <c r="H55" s="158"/>
      <c r="I55" s="158"/>
      <c r="J55" s="158"/>
      <c r="K55" s="158"/>
      <c r="L55" s="158"/>
      <c r="M55" s="158"/>
      <c r="N55" s="158"/>
      <c r="O55" s="158"/>
      <c r="P55" s="158"/>
      <c r="Q55" s="158"/>
      <c r="R55" s="158"/>
      <c r="S55" s="158"/>
      <c r="T55" s="158"/>
      <c r="U55" s="158"/>
      <c r="V55" s="158"/>
      <c r="W55" s="158"/>
      <c r="X55" s="158"/>
      <c r="Y55" s="158"/>
      <c r="Z55" s="158"/>
      <c r="AA55" s="26"/>
      <c r="AB55" s="26"/>
      <c r="AC55" s="26"/>
      <c r="AF55" s="2" t="s">
        <v>94</v>
      </c>
      <c r="AG55" s="159">
        <f>$AF$7</f>
        <v>0</v>
      </c>
      <c r="AH55" s="159"/>
      <c r="AI55" s="159"/>
      <c r="AJ55" s="159"/>
      <c r="AK55" s="159"/>
    </row>
    <row r="56" spans="2:39" ht="15" customHeight="1" x14ac:dyDescent="0.3">
      <c r="H56" s="2"/>
      <c r="I56" s="2"/>
      <c r="J56" s="2"/>
      <c r="K56" s="2"/>
      <c r="L56" s="2"/>
      <c r="M56" s="2"/>
      <c r="N56" s="26"/>
      <c r="O56" s="26"/>
      <c r="P56" s="26"/>
      <c r="Q56" s="26"/>
      <c r="R56" s="26"/>
      <c r="S56" s="26"/>
      <c r="T56" s="26"/>
      <c r="U56" s="26"/>
      <c r="V56" s="26"/>
      <c r="W56" s="26"/>
      <c r="X56" s="26"/>
      <c r="Y56" s="26"/>
      <c r="Z56" s="26"/>
      <c r="AA56" s="26"/>
      <c r="AB56" s="26"/>
      <c r="AC56" s="26"/>
      <c r="AF56" s="2" t="s">
        <v>95</v>
      </c>
      <c r="AG56" s="177">
        <f>IF(ISBLANK($AF$8),"",$AF$8)</f>
        <v>0</v>
      </c>
      <c r="AH56" s="177"/>
      <c r="AI56" s="177"/>
      <c r="AJ56" s="177"/>
      <c r="AK56" s="177"/>
    </row>
    <row r="57" spans="2:39" ht="15" customHeight="1" x14ac:dyDescent="0.3">
      <c r="B57" s="2"/>
      <c r="C57" s="2"/>
      <c r="D57" s="2"/>
      <c r="E57" s="2"/>
      <c r="F57" s="2"/>
      <c r="G57" s="2"/>
      <c r="H57" s="27"/>
      <c r="I57" s="27"/>
      <c r="J57" s="27"/>
      <c r="K57" s="27"/>
      <c r="L57" s="27"/>
      <c r="M57" s="27"/>
      <c r="N57" s="27"/>
      <c r="O57" s="27"/>
      <c r="P57" s="27"/>
      <c r="Q57" s="27"/>
      <c r="R57" s="27"/>
      <c r="S57" s="27"/>
      <c r="T57" s="27"/>
      <c r="U57" s="27"/>
      <c r="V57" s="27"/>
      <c r="X57" s="4"/>
      <c r="Y57" s="4"/>
      <c r="Z57" s="4"/>
      <c r="AA57" s="4"/>
      <c r="AB57" s="4"/>
      <c r="AC57" s="4"/>
      <c r="AD57" s="2"/>
      <c r="AE57" s="4"/>
      <c r="AF57" s="4"/>
      <c r="AG57" s="4"/>
      <c r="AH57" s="4"/>
      <c r="AI57" s="4"/>
      <c r="AJ57" s="4"/>
      <c r="AK57" s="4"/>
    </row>
    <row r="58" spans="2:39" ht="15" customHeight="1" x14ac:dyDescent="0.3">
      <c r="B58" s="1" t="s">
        <v>141</v>
      </c>
      <c r="C58" s="1"/>
      <c r="D58" s="1"/>
      <c r="E58" s="1"/>
      <c r="F58" s="1"/>
      <c r="G58" s="1"/>
      <c r="H58" s="4"/>
      <c r="I58" s="4"/>
      <c r="J58" s="4"/>
      <c r="K58" s="4"/>
      <c r="L58" s="4"/>
      <c r="M58" s="4"/>
      <c r="N58" s="4"/>
      <c r="O58" s="4"/>
      <c r="P58" s="4"/>
      <c r="Q58" s="4"/>
      <c r="R58" s="4"/>
      <c r="S58" s="4"/>
      <c r="T58" s="4"/>
      <c r="U58" s="4"/>
      <c r="V58" s="4"/>
      <c r="X58" s="4"/>
      <c r="Y58" s="115"/>
      <c r="Z58" s="22" t="s">
        <v>70</v>
      </c>
      <c r="AA58" s="4"/>
      <c r="AB58" s="4"/>
      <c r="AC58" s="4"/>
      <c r="AH58" s="4"/>
      <c r="AI58" s="4"/>
      <c r="AJ58" s="4"/>
      <c r="AK58" s="4"/>
      <c r="AM58" s="72">
        <f>IF(ISBLANK(Y58),1,2)</f>
        <v>1</v>
      </c>
    </row>
    <row r="59" spans="2:39" ht="15" customHeight="1" x14ac:dyDescent="0.3">
      <c r="C59" s="2"/>
      <c r="E59" s="2" t="s">
        <v>74</v>
      </c>
      <c r="F59" s="133"/>
      <c r="G59" s="133"/>
      <c r="H59" s="133"/>
      <c r="I59" s="133"/>
      <c r="J59" s="133"/>
      <c r="K59" s="133"/>
      <c r="L59" s="133"/>
      <c r="M59" s="133"/>
      <c r="N59" s="133"/>
      <c r="O59" s="133"/>
      <c r="P59" s="133"/>
      <c r="Q59" s="133"/>
      <c r="R59" s="133"/>
      <c r="S59" s="133"/>
      <c r="T59" s="133"/>
      <c r="U59" s="133"/>
      <c r="V59" s="133"/>
      <c r="AM59" s="72">
        <f>IF(AND(ISBLANK(F59),ISBLANK(F60),ISBLANK(F61),ISBLANK(F63),ISBLANK(F62),ISBLANK(F64),ISBLANK(Z61),ISBLANK(AH61),ISBLANK(Z63),ISBLANK(AE64)),1,2)</f>
        <v>1</v>
      </c>
    </row>
    <row r="60" spans="2:39" ht="15" customHeight="1" x14ac:dyDescent="0.3">
      <c r="C60" s="2"/>
      <c r="E60" s="2" t="s">
        <v>72</v>
      </c>
      <c r="F60" s="145"/>
      <c r="G60" s="145"/>
      <c r="H60" s="145"/>
      <c r="I60" s="145"/>
      <c r="J60" s="145"/>
      <c r="K60" s="145"/>
      <c r="L60" s="145"/>
      <c r="M60" s="145"/>
      <c r="N60" s="145"/>
      <c r="O60" s="145"/>
      <c r="P60" s="145"/>
      <c r="Q60" s="145"/>
      <c r="R60" s="145"/>
      <c r="S60" s="145"/>
      <c r="T60" s="145"/>
      <c r="U60" s="145"/>
      <c r="V60" s="145"/>
      <c r="AE60" s="4"/>
      <c r="AF60" s="4"/>
      <c r="AG60" s="4"/>
      <c r="AH60" s="4"/>
      <c r="AI60" s="4"/>
      <c r="AJ60" s="4"/>
      <c r="AK60" s="4"/>
    </row>
    <row r="61" spans="2:39" ht="15" customHeight="1" x14ac:dyDescent="0.3">
      <c r="C61" s="2"/>
      <c r="E61" s="2" t="s">
        <v>146</v>
      </c>
      <c r="F61" s="145"/>
      <c r="G61" s="145"/>
      <c r="H61" s="145"/>
      <c r="I61" s="145"/>
      <c r="J61" s="145"/>
      <c r="K61" s="145"/>
      <c r="L61" s="145"/>
      <c r="M61" s="145"/>
      <c r="N61" s="145"/>
      <c r="O61" s="145"/>
      <c r="P61" s="145"/>
      <c r="Q61" s="145"/>
      <c r="R61" s="145"/>
      <c r="S61" s="145"/>
      <c r="T61" s="145"/>
      <c r="U61" s="145"/>
      <c r="V61" s="145"/>
      <c r="X61" s="2"/>
      <c r="Y61" s="2" t="s">
        <v>75</v>
      </c>
      <c r="Z61" s="132"/>
      <c r="AA61" s="132"/>
      <c r="AB61" s="132"/>
      <c r="AC61" s="132"/>
      <c r="AF61" s="2"/>
      <c r="AG61" s="2" t="s">
        <v>76</v>
      </c>
      <c r="AH61" s="132"/>
      <c r="AI61" s="132"/>
      <c r="AJ61" s="132"/>
      <c r="AK61" s="132"/>
    </row>
    <row r="62" spans="2:39" ht="15" customHeight="1" x14ac:dyDescent="0.3">
      <c r="C62" s="2"/>
      <c r="E62" s="2" t="s">
        <v>79</v>
      </c>
      <c r="F62" s="145"/>
      <c r="G62" s="145"/>
      <c r="H62" s="145"/>
      <c r="I62" s="145"/>
      <c r="J62" s="145"/>
      <c r="K62" s="145"/>
      <c r="L62" s="145"/>
      <c r="M62" s="145"/>
      <c r="N62" s="145"/>
      <c r="O62" s="145"/>
      <c r="P62" s="145"/>
      <c r="Q62" s="145"/>
      <c r="R62" s="145"/>
      <c r="S62" s="145"/>
      <c r="T62" s="145"/>
      <c r="U62" s="145"/>
      <c r="V62" s="145"/>
    </row>
    <row r="63" spans="2:39" ht="15" customHeight="1" x14ac:dyDescent="0.3">
      <c r="C63" s="2"/>
      <c r="E63" s="2" t="s">
        <v>71</v>
      </c>
      <c r="F63" s="133"/>
      <c r="G63" s="133"/>
      <c r="H63" s="133"/>
      <c r="I63" s="133"/>
      <c r="J63" s="133"/>
      <c r="K63" s="133"/>
      <c r="L63" s="133"/>
      <c r="M63" s="133"/>
      <c r="N63" s="133"/>
      <c r="O63" s="133"/>
      <c r="P63" s="133"/>
      <c r="Q63" s="133"/>
      <c r="R63" s="133"/>
      <c r="S63" s="133"/>
      <c r="T63" s="133"/>
      <c r="U63" s="133"/>
      <c r="V63" s="133"/>
      <c r="W63" s="4"/>
      <c r="X63" s="4"/>
      <c r="Y63" s="2" t="s">
        <v>78</v>
      </c>
      <c r="Z63" s="133"/>
      <c r="AA63" s="133"/>
      <c r="AB63" s="133"/>
      <c r="AC63" s="133"/>
      <c r="AD63" s="133"/>
      <c r="AE63" s="133"/>
      <c r="AF63" s="133"/>
      <c r="AG63" s="133"/>
      <c r="AH63" s="133"/>
      <c r="AI63" s="133"/>
      <c r="AJ63" s="133"/>
      <c r="AK63" s="133"/>
    </row>
    <row r="64" spans="2:39" ht="15" customHeight="1" x14ac:dyDescent="0.3">
      <c r="C64" s="2"/>
      <c r="E64" s="2" t="s">
        <v>73</v>
      </c>
      <c r="F64" s="182"/>
      <c r="G64" s="182"/>
      <c r="H64" s="182"/>
      <c r="I64" s="182"/>
      <c r="J64" s="182"/>
      <c r="K64" s="182"/>
      <c r="L64" s="182"/>
      <c r="M64" s="182"/>
      <c r="N64" s="182"/>
      <c r="O64" s="182"/>
      <c r="P64" s="182"/>
      <c r="Q64" s="182"/>
      <c r="R64" s="182"/>
      <c r="S64" s="182"/>
      <c r="T64" s="182"/>
      <c r="U64" s="182"/>
      <c r="V64" s="182"/>
      <c r="AD64" s="2" t="s">
        <v>77</v>
      </c>
      <c r="AE64" s="193"/>
      <c r="AF64" s="193"/>
      <c r="AG64" s="193"/>
      <c r="AH64" s="193"/>
      <c r="AI64" s="193"/>
      <c r="AJ64" s="193"/>
      <c r="AK64" s="193"/>
    </row>
    <row r="65" spans="2:37" ht="15" customHeight="1" x14ac:dyDescent="0.3">
      <c r="C65" s="2"/>
    </row>
    <row r="66" spans="2:37" ht="15" customHeight="1" x14ac:dyDescent="0.3">
      <c r="B66" s="5" t="s">
        <v>12</v>
      </c>
      <c r="C66" s="5"/>
      <c r="D66" s="5"/>
      <c r="E66" s="5"/>
      <c r="F66" s="5"/>
      <c r="G66" s="5"/>
    </row>
    <row r="67" spans="2:37" ht="15" customHeight="1" x14ac:dyDescent="0.3">
      <c r="B67" s="183"/>
      <c r="C67" s="184"/>
      <c r="D67" s="184"/>
      <c r="E67" s="184"/>
      <c r="F67" s="184"/>
      <c r="G67" s="184"/>
      <c r="H67" s="184"/>
      <c r="I67" s="184"/>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c r="AH67" s="184"/>
      <c r="AI67" s="184"/>
      <c r="AJ67" s="184"/>
      <c r="AK67" s="185"/>
    </row>
    <row r="68" spans="2:37" ht="15" customHeight="1" x14ac:dyDescent="0.3">
      <c r="B68" s="186"/>
      <c r="C68" s="187"/>
      <c r="D68" s="187"/>
      <c r="E68" s="187"/>
      <c r="F68" s="187"/>
      <c r="G68" s="187"/>
      <c r="H68" s="187"/>
      <c r="I68" s="187"/>
      <c r="J68" s="187"/>
      <c r="K68" s="187"/>
      <c r="L68" s="187"/>
      <c r="M68" s="187"/>
      <c r="N68" s="187"/>
      <c r="O68" s="187"/>
      <c r="P68" s="187"/>
      <c r="Q68" s="187"/>
      <c r="R68" s="187"/>
      <c r="S68" s="187"/>
      <c r="T68" s="187"/>
      <c r="U68" s="187"/>
      <c r="V68" s="187"/>
      <c r="W68" s="187"/>
      <c r="X68" s="187"/>
      <c r="Y68" s="187"/>
      <c r="Z68" s="187"/>
      <c r="AA68" s="187"/>
      <c r="AB68" s="187"/>
      <c r="AC68" s="187"/>
      <c r="AD68" s="187"/>
      <c r="AE68" s="187"/>
      <c r="AF68" s="187"/>
      <c r="AG68" s="187"/>
      <c r="AH68" s="187"/>
      <c r="AI68" s="187"/>
      <c r="AJ68" s="187"/>
      <c r="AK68" s="188"/>
    </row>
    <row r="69" spans="2:37" ht="15" customHeight="1" x14ac:dyDescent="0.3">
      <c r="B69" s="186"/>
      <c r="C69" s="187"/>
      <c r="D69" s="187"/>
      <c r="E69" s="187"/>
      <c r="F69" s="187"/>
      <c r="G69" s="187"/>
      <c r="H69" s="187"/>
      <c r="I69" s="187"/>
      <c r="J69" s="187"/>
      <c r="K69" s="187"/>
      <c r="L69" s="187"/>
      <c r="M69" s="187"/>
      <c r="N69" s="187"/>
      <c r="O69" s="187"/>
      <c r="P69" s="187"/>
      <c r="Q69" s="187"/>
      <c r="R69" s="187"/>
      <c r="S69" s="187"/>
      <c r="T69" s="187"/>
      <c r="U69" s="187"/>
      <c r="V69" s="187"/>
      <c r="W69" s="187"/>
      <c r="X69" s="187"/>
      <c r="Y69" s="187"/>
      <c r="Z69" s="187"/>
      <c r="AA69" s="187"/>
      <c r="AB69" s="187"/>
      <c r="AC69" s="187"/>
      <c r="AD69" s="187"/>
      <c r="AE69" s="187"/>
      <c r="AF69" s="187"/>
      <c r="AG69" s="187"/>
      <c r="AH69" s="187"/>
      <c r="AI69" s="187"/>
      <c r="AJ69" s="187"/>
      <c r="AK69" s="188"/>
    </row>
    <row r="70" spans="2:37" ht="15" customHeight="1" x14ac:dyDescent="0.3">
      <c r="B70" s="186"/>
      <c r="C70" s="187"/>
      <c r="D70" s="187"/>
      <c r="E70" s="187"/>
      <c r="F70" s="187"/>
      <c r="G70" s="187"/>
      <c r="H70" s="187"/>
      <c r="I70" s="187"/>
      <c r="J70" s="187"/>
      <c r="K70" s="187"/>
      <c r="L70" s="187"/>
      <c r="M70" s="187"/>
      <c r="N70" s="187"/>
      <c r="O70" s="187"/>
      <c r="P70" s="187"/>
      <c r="Q70" s="187"/>
      <c r="R70" s="187"/>
      <c r="S70" s="187"/>
      <c r="T70" s="187"/>
      <c r="U70" s="187"/>
      <c r="V70" s="187"/>
      <c r="W70" s="187"/>
      <c r="X70" s="187"/>
      <c r="Y70" s="187"/>
      <c r="Z70" s="187"/>
      <c r="AA70" s="187"/>
      <c r="AB70" s="187"/>
      <c r="AC70" s="187"/>
      <c r="AD70" s="187"/>
      <c r="AE70" s="187"/>
      <c r="AF70" s="187"/>
      <c r="AG70" s="187"/>
      <c r="AH70" s="187"/>
      <c r="AI70" s="187"/>
      <c r="AJ70" s="187"/>
      <c r="AK70" s="188"/>
    </row>
    <row r="71" spans="2:37" ht="15" customHeight="1" x14ac:dyDescent="0.3">
      <c r="B71" s="186"/>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187"/>
      <c r="AE71" s="187"/>
      <c r="AF71" s="187"/>
      <c r="AG71" s="187"/>
      <c r="AH71" s="187"/>
      <c r="AI71" s="187"/>
      <c r="AJ71" s="187"/>
      <c r="AK71" s="188"/>
    </row>
    <row r="72" spans="2:37" ht="15" customHeight="1" x14ac:dyDescent="0.3">
      <c r="B72" s="186"/>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7"/>
      <c r="AI72" s="187"/>
      <c r="AJ72" s="187"/>
      <c r="AK72" s="188"/>
    </row>
    <row r="73" spans="2:37" ht="15" customHeight="1" x14ac:dyDescent="0.3">
      <c r="B73" s="186"/>
      <c r="C73" s="187"/>
      <c r="D73" s="187"/>
      <c r="E73" s="187"/>
      <c r="F73" s="187"/>
      <c r="G73" s="187"/>
      <c r="H73" s="187"/>
      <c r="I73" s="187"/>
      <c r="J73" s="187"/>
      <c r="K73" s="187"/>
      <c r="L73" s="187"/>
      <c r="M73" s="187"/>
      <c r="N73" s="187"/>
      <c r="O73" s="187"/>
      <c r="P73" s="187"/>
      <c r="Q73" s="187"/>
      <c r="R73" s="187"/>
      <c r="S73" s="187"/>
      <c r="T73" s="187"/>
      <c r="U73" s="187"/>
      <c r="V73" s="187"/>
      <c r="W73" s="187"/>
      <c r="X73" s="187"/>
      <c r="Y73" s="187"/>
      <c r="Z73" s="187"/>
      <c r="AA73" s="187"/>
      <c r="AB73" s="187"/>
      <c r="AC73" s="187"/>
      <c r="AD73" s="187"/>
      <c r="AE73" s="187"/>
      <c r="AF73" s="187"/>
      <c r="AG73" s="187"/>
      <c r="AH73" s="187"/>
      <c r="AI73" s="187"/>
      <c r="AJ73" s="187"/>
      <c r="AK73" s="188"/>
    </row>
    <row r="74" spans="2:37" ht="15" customHeight="1" x14ac:dyDescent="0.3">
      <c r="B74" s="189"/>
      <c r="C74" s="190"/>
      <c r="D74" s="190"/>
      <c r="E74" s="190"/>
      <c r="F74" s="190"/>
      <c r="G74" s="190"/>
      <c r="H74" s="190"/>
      <c r="I74" s="190"/>
      <c r="J74" s="190"/>
      <c r="K74" s="190"/>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c r="AK74" s="191"/>
    </row>
    <row r="75" spans="2:37" ht="15" customHeight="1" x14ac:dyDescent="0.3">
      <c r="H75" s="2"/>
      <c r="I75" s="2"/>
      <c r="J75" s="2"/>
      <c r="K75" s="2"/>
      <c r="L75" s="2"/>
      <c r="M75" s="2"/>
      <c r="N75" s="26"/>
      <c r="O75" s="26"/>
      <c r="P75" s="26"/>
      <c r="Q75" s="26"/>
      <c r="R75" s="26"/>
      <c r="S75" s="26"/>
      <c r="T75" s="26"/>
      <c r="U75" s="26"/>
      <c r="V75" s="26"/>
      <c r="W75" s="26"/>
      <c r="X75" s="26"/>
      <c r="Y75" s="26"/>
      <c r="Z75" s="26"/>
      <c r="AA75" s="26"/>
      <c r="AB75" s="26"/>
      <c r="AC75" s="26"/>
    </row>
    <row r="76" spans="2:37" ht="15" customHeight="1" x14ac:dyDescent="0.3">
      <c r="B76" s="1" t="s">
        <v>9</v>
      </c>
      <c r="C76" s="1"/>
      <c r="D76" s="1"/>
      <c r="E76" s="1"/>
      <c r="F76" s="1"/>
      <c r="G76" s="1"/>
      <c r="H76" s="1"/>
      <c r="I76" s="1"/>
    </row>
    <row r="77" spans="2:37" ht="15" customHeight="1" x14ac:dyDescent="0.3">
      <c r="B77" s="169" t="s">
        <v>321</v>
      </c>
      <c r="C77" s="169"/>
      <c r="D77" s="169"/>
      <c r="E77" s="169"/>
      <c r="F77" s="169"/>
      <c r="G77" s="169"/>
      <c r="H77" s="169"/>
      <c r="I77" s="169"/>
      <c r="J77" s="169"/>
      <c r="K77" s="169"/>
      <c r="L77" s="169"/>
      <c r="M77" s="169"/>
      <c r="N77" s="169"/>
      <c r="O77" s="169"/>
      <c r="P77" s="169"/>
      <c r="Q77" s="169"/>
      <c r="R77" s="169"/>
      <c r="S77" s="169"/>
      <c r="T77" s="169"/>
      <c r="U77" s="169"/>
      <c r="V77" s="169"/>
      <c r="W77" s="169"/>
      <c r="X77" s="169"/>
      <c r="Y77" s="169"/>
      <c r="Z77" s="169"/>
      <c r="AA77" s="169"/>
      <c r="AB77" s="169"/>
      <c r="AC77" s="169"/>
      <c r="AD77" s="169"/>
      <c r="AE77" s="169"/>
      <c r="AF77" s="169"/>
      <c r="AG77" s="169"/>
      <c r="AH77" s="169"/>
      <c r="AI77" s="169"/>
      <c r="AJ77" s="169"/>
      <c r="AK77" s="169"/>
    </row>
    <row r="78" spans="2:37" ht="15" customHeight="1" x14ac:dyDescent="0.3">
      <c r="B78" s="169"/>
      <c r="C78" s="169"/>
      <c r="D78" s="169"/>
      <c r="E78" s="169"/>
      <c r="F78" s="169"/>
      <c r="G78" s="169"/>
      <c r="H78" s="169"/>
      <c r="I78" s="169"/>
      <c r="J78" s="169"/>
      <c r="K78" s="169"/>
      <c r="L78" s="169"/>
      <c r="M78" s="169"/>
      <c r="N78" s="169"/>
      <c r="O78" s="169"/>
      <c r="P78" s="169"/>
      <c r="Q78" s="169"/>
      <c r="R78" s="169"/>
      <c r="S78" s="169"/>
      <c r="T78" s="169"/>
      <c r="U78" s="169"/>
      <c r="V78" s="169"/>
      <c r="W78" s="169"/>
      <c r="X78" s="169"/>
      <c r="Y78" s="169"/>
      <c r="Z78" s="169"/>
      <c r="AA78" s="169"/>
      <c r="AB78" s="169"/>
      <c r="AC78" s="169"/>
      <c r="AD78" s="169"/>
      <c r="AE78" s="169"/>
      <c r="AF78" s="169"/>
      <c r="AG78" s="169"/>
      <c r="AH78" s="169"/>
      <c r="AI78" s="169"/>
      <c r="AJ78" s="169"/>
      <c r="AK78" s="169"/>
    </row>
    <row r="79" spans="2:37" ht="15" customHeight="1" x14ac:dyDescent="0.3">
      <c r="B79" s="64"/>
      <c r="C79" s="64"/>
      <c r="D79" s="64"/>
      <c r="E79" s="64"/>
      <c r="F79" s="64"/>
      <c r="G79" s="64"/>
      <c r="H79" s="64"/>
      <c r="I79" s="64"/>
      <c r="J79" s="64"/>
      <c r="K79" s="64"/>
      <c r="L79" s="64"/>
      <c r="M79" s="64"/>
      <c r="N79" s="64"/>
      <c r="O79" s="64"/>
      <c r="P79" s="64"/>
      <c r="Q79" s="64"/>
      <c r="R79" s="64"/>
      <c r="S79" s="64"/>
      <c r="T79" s="64"/>
      <c r="U79" s="64"/>
      <c r="V79" s="64"/>
      <c r="W79" s="64"/>
      <c r="X79" s="64"/>
      <c r="Y79" s="64"/>
      <c r="Z79" s="64"/>
      <c r="AA79" s="64"/>
      <c r="AB79" s="64"/>
      <c r="AC79" s="64"/>
      <c r="AD79" s="64"/>
      <c r="AE79" s="64"/>
      <c r="AF79" s="64"/>
      <c r="AG79" s="64"/>
      <c r="AH79" s="64"/>
      <c r="AI79" s="64"/>
      <c r="AJ79" s="64"/>
      <c r="AK79" s="64"/>
    </row>
    <row r="80" spans="2:37" ht="15" customHeight="1" x14ac:dyDescent="0.3">
      <c r="D80" s="2" t="s">
        <v>96</v>
      </c>
      <c r="E80" s="133"/>
      <c r="F80" s="133"/>
      <c r="G80" s="133"/>
      <c r="H80" s="133"/>
      <c r="I80" s="133"/>
      <c r="J80" s="133"/>
      <c r="K80" s="133"/>
      <c r="L80" s="133"/>
      <c r="M80" s="133"/>
      <c r="N80" s="133"/>
      <c r="O80" s="133"/>
      <c r="P80" s="133"/>
      <c r="Q80" s="133"/>
      <c r="R80" s="133"/>
      <c r="S80" s="133"/>
      <c r="T80" s="133"/>
      <c r="U80" s="133"/>
      <c r="V80" s="133"/>
      <c r="W80" s="133"/>
      <c r="X80" s="133"/>
      <c r="Y80" s="133"/>
      <c r="AB80" s="2" t="s">
        <v>164</v>
      </c>
      <c r="AC80" s="2"/>
      <c r="AD80" s="2"/>
      <c r="AE80" s="2"/>
    </row>
    <row r="81" spans="4:33" ht="15" customHeight="1" x14ac:dyDescent="0.3">
      <c r="D81" s="2" t="s">
        <v>71</v>
      </c>
      <c r="E81" s="145"/>
      <c r="F81" s="145"/>
      <c r="G81" s="145"/>
      <c r="H81" s="145"/>
      <c r="I81" s="145"/>
      <c r="J81" s="145"/>
      <c r="K81" s="145"/>
      <c r="L81" s="145"/>
      <c r="M81" s="145"/>
      <c r="N81" s="145"/>
      <c r="O81" s="145"/>
      <c r="P81" s="145"/>
      <c r="Q81" s="145"/>
      <c r="R81" s="145"/>
      <c r="S81" s="145"/>
      <c r="T81" s="145"/>
      <c r="U81" s="145"/>
      <c r="V81" s="145"/>
      <c r="W81" s="145"/>
      <c r="X81" s="145"/>
      <c r="Y81" s="145"/>
    </row>
    <row r="82" spans="4:33" ht="15" customHeight="1" x14ac:dyDescent="0.3">
      <c r="D82" s="2" t="s">
        <v>72</v>
      </c>
      <c r="E82" s="145"/>
      <c r="F82" s="145"/>
      <c r="G82" s="145"/>
      <c r="H82" s="145"/>
      <c r="I82" s="145"/>
      <c r="J82" s="145"/>
      <c r="K82" s="145"/>
      <c r="L82" s="145"/>
      <c r="M82" s="145"/>
      <c r="N82" s="145"/>
      <c r="O82" s="145"/>
      <c r="P82" s="145"/>
      <c r="Q82" s="145"/>
      <c r="R82" s="145"/>
      <c r="S82" s="145"/>
      <c r="T82" s="145"/>
      <c r="U82" s="145"/>
      <c r="V82" s="145"/>
      <c r="W82" s="145"/>
      <c r="X82" s="145"/>
      <c r="Y82" s="145"/>
    </row>
    <row r="83" spans="4:33" ht="15" customHeight="1" x14ac:dyDescent="0.3">
      <c r="D83" s="2" t="s">
        <v>146</v>
      </c>
      <c r="E83" s="145"/>
      <c r="F83" s="145"/>
      <c r="G83" s="145"/>
      <c r="H83" s="145"/>
      <c r="I83" s="145"/>
      <c r="J83" s="145"/>
      <c r="K83" s="145"/>
      <c r="L83" s="46"/>
      <c r="M83" s="46"/>
      <c r="N83" s="75" t="s">
        <v>75</v>
      </c>
      <c r="O83" s="145"/>
      <c r="P83" s="145"/>
      <c r="Q83" s="145"/>
      <c r="R83" s="145"/>
      <c r="S83" s="46"/>
      <c r="T83" s="46"/>
      <c r="U83" s="46"/>
      <c r="V83" s="75" t="s">
        <v>76</v>
      </c>
      <c r="W83" s="146"/>
      <c r="X83" s="146"/>
      <c r="Y83" s="146"/>
    </row>
    <row r="84" spans="4:33" ht="15" customHeight="1" x14ac:dyDescent="0.3">
      <c r="D84" s="2" t="s">
        <v>73</v>
      </c>
      <c r="E84" s="161"/>
      <c r="F84" s="161"/>
      <c r="G84" s="161"/>
      <c r="H84" s="161"/>
      <c r="I84" s="161"/>
      <c r="J84" s="161"/>
      <c r="K84" s="161"/>
      <c r="L84" s="161"/>
      <c r="M84" s="161"/>
      <c r="N84" s="161"/>
      <c r="O84" s="161"/>
      <c r="P84" s="161"/>
      <c r="Q84" s="161"/>
      <c r="R84" s="161"/>
      <c r="S84" s="161"/>
      <c r="T84" s="161"/>
      <c r="U84" s="161"/>
      <c r="V84" s="161"/>
      <c r="W84" s="161"/>
      <c r="X84" s="161"/>
      <c r="Y84" s="161"/>
    </row>
    <row r="85" spans="4:33" ht="15" customHeight="1" x14ac:dyDescent="0.3">
      <c r="D85" s="2" t="s">
        <v>77</v>
      </c>
      <c r="E85" s="162"/>
      <c r="F85" s="162"/>
      <c r="G85" s="162"/>
      <c r="H85" s="162"/>
      <c r="I85" s="162"/>
      <c r="U85" s="64"/>
      <c r="V85" s="64"/>
      <c r="W85" s="64"/>
    </row>
    <row r="86" spans="4:33" ht="15" customHeight="1" x14ac:dyDescent="0.3">
      <c r="D86" s="2"/>
      <c r="E86" s="46"/>
      <c r="F86" s="46"/>
      <c r="G86" s="46"/>
      <c r="H86" s="46"/>
      <c r="I86" s="46"/>
      <c r="U86" s="64"/>
      <c r="V86" s="64"/>
      <c r="W86" s="64"/>
    </row>
    <row r="87" spans="4:33" ht="15" customHeight="1" x14ac:dyDescent="0.3">
      <c r="D87" s="2" t="s">
        <v>97</v>
      </c>
      <c r="E87" s="59"/>
      <c r="F87" s="59"/>
      <c r="G87" s="59"/>
      <c r="H87" s="59"/>
      <c r="I87" s="59"/>
      <c r="J87" s="59"/>
      <c r="K87" s="59"/>
      <c r="L87" s="59"/>
      <c r="M87" s="59"/>
      <c r="N87" s="59"/>
      <c r="O87" s="59"/>
      <c r="P87" s="59"/>
      <c r="Q87" s="59"/>
      <c r="R87" s="59"/>
      <c r="S87" s="59"/>
      <c r="T87" s="59"/>
      <c r="U87" s="64"/>
      <c r="V87" s="64"/>
      <c r="W87" s="64"/>
      <c r="AB87" s="2" t="s">
        <v>94</v>
      </c>
      <c r="AC87" s="143"/>
      <c r="AD87" s="143"/>
      <c r="AE87" s="143"/>
      <c r="AF87" s="143"/>
      <c r="AG87" s="143"/>
    </row>
    <row r="88" spans="4:33" ht="15" customHeight="1" x14ac:dyDescent="0.3">
      <c r="D88" s="2"/>
      <c r="S88" s="6"/>
      <c r="T88" s="6"/>
    </row>
    <row r="89" spans="4:33" ht="15" customHeight="1" x14ac:dyDescent="0.3">
      <c r="D89" s="2"/>
      <c r="S89" s="6"/>
      <c r="T89" s="6"/>
    </row>
    <row r="90" spans="4:33" ht="15" customHeight="1" x14ac:dyDescent="0.3">
      <c r="M90" s="2"/>
      <c r="N90" s="120"/>
      <c r="O90" s="120"/>
      <c r="P90" s="120"/>
    </row>
    <row r="91" spans="4:33" ht="15" customHeight="1" x14ac:dyDescent="0.3"/>
    <row r="92" spans="4:33" ht="15" customHeight="1" x14ac:dyDescent="0.3"/>
    <row r="93" spans="4:33" ht="15" customHeight="1" x14ac:dyDescent="0.3"/>
    <row r="94" spans="4:33" ht="15" customHeight="1" x14ac:dyDescent="0.3"/>
    <row r="95" spans="4:33" ht="15" customHeight="1" x14ac:dyDescent="0.3"/>
    <row r="96" spans="4:33" ht="15" customHeight="1" x14ac:dyDescent="0.3"/>
    <row r="97" spans="2:37" ht="15" customHeight="1" x14ac:dyDescent="0.3"/>
    <row r="98" spans="2:37" ht="15" customHeight="1" x14ac:dyDescent="0.3"/>
    <row r="99" spans="2:37" ht="15" customHeight="1" x14ac:dyDescent="0.3">
      <c r="D99" s="2"/>
      <c r="S99" s="6"/>
      <c r="T99" s="6"/>
    </row>
    <row r="100" spans="2:37" ht="15" customHeight="1" x14ac:dyDescent="0.3">
      <c r="B100" s="163">
        <f>Tables!$F$13</f>
        <v>46266</v>
      </c>
      <c r="C100" s="163"/>
      <c r="D100" s="163"/>
      <c r="E100" s="163"/>
      <c r="F100" s="163"/>
      <c r="G100" s="163"/>
      <c r="H100" s="163"/>
      <c r="R100" s="164" t="s">
        <v>124</v>
      </c>
      <c r="S100" s="164"/>
      <c r="T100" s="164"/>
      <c r="U100" s="164"/>
      <c r="AK100" s="24"/>
    </row>
    <row r="101" spans="2:37" ht="15" customHeight="1" x14ac:dyDescent="0.3"/>
    <row r="102" spans="2:37" ht="15" customHeight="1" x14ac:dyDescent="0.3"/>
    <row r="103" spans="2:37" ht="15" hidden="1" customHeight="1" x14ac:dyDescent="0.3"/>
    <row r="104" spans="2:37" ht="15" hidden="1" customHeight="1" x14ac:dyDescent="0.3"/>
    <row r="105" spans="2:37" ht="15" hidden="1" customHeight="1" x14ac:dyDescent="0.3"/>
    <row r="106" spans="2:37" ht="15" hidden="1" customHeight="1" x14ac:dyDescent="0.3"/>
    <row r="107" spans="2:37" ht="15" hidden="1" customHeight="1" x14ac:dyDescent="0.3"/>
    <row r="108" spans="2:37" ht="15" hidden="1" customHeight="1" x14ac:dyDescent="0.3"/>
    <row r="109" spans="2:37" ht="15" hidden="1" customHeight="1" x14ac:dyDescent="0.3"/>
    <row r="110" spans="2:37" ht="15" hidden="1" customHeight="1" x14ac:dyDescent="0.3"/>
    <row r="111" spans="2:37" ht="15" hidden="1" customHeight="1" x14ac:dyDescent="0.3"/>
    <row r="112" spans="2:37" ht="15" hidden="1" customHeight="1" x14ac:dyDescent="0.3"/>
    <row r="113" ht="15" hidden="1" customHeight="1" x14ac:dyDescent="0.3"/>
    <row r="114" ht="15" hidden="1" customHeight="1" x14ac:dyDescent="0.3"/>
    <row r="115" ht="15" hidden="1" customHeight="1" x14ac:dyDescent="0.3"/>
    <row r="116" ht="15" hidden="1" customHeight="1" x14ac:dyDescent="0.3"/>
    <row r="117" ht="15" hidden="1" customHeight="1" x14ac:dyDescent="0.3"/>
    <row r="118" ht="15" hidden="1" customHeight="1" x14ac:dyDescent="0.3"/>
    <row r="119" ht="15" hidden="1" customHeight="1" x14ac:dyDescent="0.3"/>
    <row r="120" ht="15" hidden="1" customHeight="1" x14ac:dyDescent="0.3"/>
    <row r="121" ht="15" hidden="1" customHeight="1" x14ac:dyDescent="0.3"/>
    <row r="122" ht="15" hidden="1" customHeight="1" x14ac:dyDescent="0.3"/>
    <row r="123" ht="15" hidden="1" customHeight="1" x14ac:dyDescent="0.3"/>
    <row r="124" ht="15" hidden="1" customHeight="1" x14ac:dyDescent="0.3"/>
    <row r="125" ht="15" hidden="1" customHeight="1" x14ac:dyDescent="0.3"/>
    <row r="126" ht="15" hidden="1" customHeight="1" x14ac:dyDescent="0.3"/>
    <row r="127" ht="15" hidden="1" customHeight="1" x14ac:dyDescent="0.3"/>
    <row r="128" ht="15" hidden="1" customHeight="1" x14ac:dyDescent="0.3"/>
    <row r="129" ht="15" hidden="1" customHeight="1" x14ac:dyDescent="0.3"/>
    <row r="130" ht="15" hidden="1" customHeight="1" x14ac:dyDescent="0.3"/>
    <row r="131" ht="15" hidden="1" customHeight="1" x14ac:dyDescent="0.3"/>
    <row r="132" ht="15" hidden="1" customHeight="1" x14ac:dyDescent="0.3"/>
    <row r="133" ht="15" hidden="1" customHeight="1" x14ac:dyDescent="0.3"/>
    <row r="134" ht="15" hidden="1" customHeight="1" x14ac:dyDescent="0.3"/>
    <row r="135" ht="15" hidden="1" customHeight="1" x14ac:dyDescent="0.3"/>
    <row r="136" ht="15" hidden="1" customHeight="1" x14ac:dyDescent="0.3"/>
    <row r="137" ht="15" hidden="1" customHeight="1" x14ac:dyDescent="0.3"/>
  </sheetData>
  <sheetProtection algorithmName="SHA-512" hashValue="gizQLclwdhdVHGb4vs/9TivGJXjW9qXjC2Har2FoYF+BeM2RW8DrD/xB9DSYt69q1DYuNbFuNqXq6g0LMYC52g==" saltValue="vKKMRST9hDMKs1pgv88KRg==" spinCount="100000" sheet="1" objects="1" scenarios="1" selectLockedCells="1"/>
  <mergeCells count="118">
    <mergeCell ref="W1:AL4"/>
    <mergeCell ref="BI1:BX4"/>
    <mergeCell ref="AG41:AK41"/>
    <mergeCell ref="AG40:AI40"/>
    <mergeCell ref="B100:H100"/>
    <mergeCell ref="R100:U100"/>
    <mergeCell ref="Z61:AC61"/>
    <mergeCell ref="AH61:AK61"/>
    <mergeCell ref="AE64:AK64"/>
    <mergeCell ref="AH24:AJ24"/>
    <mergeCell ref="F62:V62"/>
    <mergeCell ref="F25:H25"/>
    <mergeCell ref="J25:L25"/>
    <mergeCell ref="O25:Q25"/>
    <mergeCell ref="Y25:AA25"/>
    <mergeCell ref="F48:V48"/>
    <mergeCell ref="F59:V59"/>
    <mergeCell ref="F46:V46"/>
    <mergeCell ref="AC24:AE24"/>
    <mergeCell ref="N26:Q26"/>
    <mergeCell ref="Y26:AB26"/>
    <mergeCell ref="AC87:AG87"/>
    <mergeCell ref="E84:Y84"/>
    <mergeCell ref="N40:P40"/>
    <mergeCell ref="E85:I85"/>
    <mergeCell ref="Y22:AA22"/>
    <mergeCell ref="AC22:AE22"/>
    <mergeCell ref="E80:Y80"/>
    <mergeCell ref="E81:Y81"/>
    <mergeCell ref="E82:Y82"/>
    <mergeCell ref="E83:K83"/>
    <mergeCell ref="O83:R83"/>
    <mergeCell ref="W83:Y83"/>
    <mergeCell ref="F24:H24"/>
    <mergeCell ref="J24:L24"/>
    <mergeCell ref="O24:Q24"/>
    <mergeCell ref="F64:V64"/>
    <mergeCell ref="Z46:AC46"/>
    <mergeCell ref="B67:AK74"/>
    <mergeCell ref="F44:V44"/>
    <mergeCell ref="F47:V47"/>
    <mergeCell ref="AC23:AE23"/>
    <mergeCell ref="F60:V60"/>
    <mergeCell ref="F61:V61"/>
    <mergeCell ref="Z63:AK63"/>
    <mergeCell ref="Z47:AK47"/>
    <mergeCell ref="F45:V45"/>
    <mergeCell ref="F23:H23"/>
    <mergeCell ref="AG56:AK56"/>
    <mergeCell ref="J23:L23"/>
    <mergeCell ref="O23:Q23"/>
    <mergeCell ref="F19:H19"/>
    <mergeCell ref="AQ6:BD7"/>
    <mergeCell ref="AF7:AK7"/>
    <mergeCell ref="AF8:AK8"/>
    <mergeCell ref="E7:Z7"/>
    <mergeCell ref="E8:Z8"/>
    <mergeCell ref="A12:AL12"/>
    <mergeCell ref="N16:Q16"/>
    <mergeCell ref="AG16:AJ16"/>
    <mergeCell ref="AG15:AJ15"/>
    <mergeCell ref="N15:Q15"/>
    <mergeCell ref="N37:P37"/>
    <mergeCell ref="Y17:AA17"/>
    <mergeCell ref="F26:I26"/>
    <mergeCell ref="N19:P19"/>
    <mergeCell ref="AH22:AJ22"/>
    <mergeCell ref="F29:R29"/>
    <mergeCell ref="F18:H18"/>
    <mergeCell ref="O21:Q21"/>
    <mergeCell ref="AG36:AI36"/>
    <mergeCell ref="AG37:AI37"/>
    <mergeCell ref="B54:H54"/>
    <mergeCell ref="F17:H17"/>
    <mergeCell ref="Y16:AB16"/>
    <mergeCell ref="J20:M20"/>
    <mergeCell ref="O20:R20"/>
    <mergeCell ref="R54:U54"/>
    <mergeCell ref="AH21:AJ21"/>
    <mergeCell ref="N36:P36"/>
    <mergeCell ref="J21:L21"/>
    <mergeCell ref="AC21:AE21"/>
    <mergeCell ref="AH20:AK20"/>
    <mergeCell ref="N18:P18"/>
    <mergeCell ref="Y18:AA18"/>
    <mergeCell ref="AG18:AI18"/>
    <mergeCell ref="Y19:AA19"/>
    <mergeCell ref="AG19:AI19"/>
    <mergeCell ref="F30:R30"/>
    <mergeCell ref="Y29:AK29"/>
    <mergeCell ref="AG26:AJ26"/>
    <mergeCell ref="Y20:AA20"/>
    <mergeCell ref="Y30:AK30"/>
    <mergeCell ref="N41:R41"/>
    <mergeCell ref="AD6:AK6"/>
    <mergeCell ref="B77:AK78"/>
    <mergeCell ref="F31:R31"/>
    <mergeCell ref="F32:R32"/>
    <mergeCell ref="Y31:AK31"/>
    <mergeCell ref="Y32:AK32"/>
    <mergeCell ref="F63:V63"/>
    <mergeCell ref="AE48:AK48"/>
    <mergeCell ref="AH46:AK46"/>
    <mergeCell ref="F16:I16"/>
    <mergeCell ref="AC20:AF20"/>
    <mergeCell ref="D55:Z55"/>
    <mergeCell ref="AG55:AK55"/>
    <mergeCell ref="Y24:AA24"/>
    <mergeCell ref="AH25:AJ25"/>
    <mergeCell ref="F22:H22"/>
    <mergeCell ref="J22:L22"/>
    <mergeCell ref="O22:Q22"/>
    <mergeCell ref="AC25:AE25"/>
    <mergeCell ref="F21:H21"/>
    <mergeCell ref="Y23:AA23"/>
    <mergeCell ref="F20:H20"/>
    <mergeCell ref="Y21:AA21"/>
    <mergeCell ref="AH23:AJ23"/>
  </mergeCells>
  <conditionalFormatting sqref="D55:Z55">
    <cfRule type="cellIs" dxfId="41" priority="244" operator="equal">
      <formula>0</formula>
    </cfRule>
  </conditionalFormatting>
  <conditionalFormatting sqref="E7:Z8 AF8">
    <cfRule type="cellIs" dxfId="40" priority="238" operator="equal">
      <formula>0</formula>
    </cfRule>
  </conditionalFormatting>
  <conditionalFormatting sqref="F44:F48 E80:E81">
    <cfRule type="expression" dxfId="39" priority="46">
      <formula>ISBLANK(E44)</formula>
    </cfRule>
  </conditionalFormatting>
  <conditionalFormatting sqref="F30:R30">
    <cfRule type="expression" dxfId="38" priority="9">
      <formula>$AM$30=2</formula>
    </cfRule>
  </conditionalFormatting>
  <conditionalFormatting sqref="F59:V64 AH61:AK61 Z63 AE64:AK64">
    <cfRule type="expression" priority="37" stopIfTrue="1">
      <formula>$AM$58=2</formula>
    </cfRule>
  </conditionalFormatting>
  <conditionalFormatting sqref="F62:V62">
    <cfRule type="expression" dxfId="37" priority="38">
      <formula>ISBLANK(F62)</formula>
    </cfRule>
  </conditionalFormatting>
  <conditionalFormatting sqref="G10 N10 Y10 AH10">
    <cfRule type="expression" dxfId="36" priority="257">
      <formula>ISBLANK(G10)</formula>
    </cfRule>
  </conditionalFormatting>
  <conditionalFormatting sqref="O83">
    <cfRule type="expression" dxfId="35" priority="42">
      <formula>ISBLANK(O83)</formula>
    </cfRule>
  </conditionalFormatting>
  <conditionalFormatting sqref="W83">
    <cfRule type="expression" dxfId="34" priority="43">
      <formula>ISBLANK(W83)</formula>
    </cfRule>
  </conditionalFormatting>
  <conditionalFormatting sqref="Y26 AG26 E82:Y82">
    <cfRule type="expression" dxfId="33" priority="44">
      <formula>ISBLANK(E26)</formula>
    </cfRule>
  </conditionalFormatting>
  <conditionalFormatting sqref="Y31">
    <cfRule type="expression" dxfId="32" priority="1758">
      <formula>ISBLANK($Y$31)</formula>
    </cfRule>
  </conditionalFormatting>
  <conditionalFormatting sqref="Y31:Y32 AG36:AI37">
    <cfRule type="cellIs" priority="89" stopIfTrue="1" operator="greaterThan">
      <formula>0</formula>
    </cfRule>
  </conditionalFormatting>
  <conditionalFormatting sqref="Y32">
    <cfRule type="expression" dxfId="31" priority="1349">
      <formula>ISBLANK(Y32)</formula>
    </cfRule>
  </conditionalFormatting>
  <conditionalFormatting sqref="Y58">
    <cfRule type="expression" priority="49" stopIfTrue="1">
      <formula>$AM$59=2</formula>
    </cfRule>
    <cfRule type="expression" dxfId="30" priority="262">
      <formula>ISBLANK(Y58)</formula>
    </cfRule>
  </conditionalFormatting>
  <conditionalFormatting sqref="Y17:AA17">
    <cfRule type="expression" dxfId="29" priority="68">
      <formula>ISBLANK(Y17)</formula>
    </cfRule>
    <cfRule type="cellIs" priority="67" stopIfTrue="1" operator="greaterThan">
      <formula>0</formula>
    </cfRule>
    <cfRule type="expression" priority="66" stopIfTrue="1">
      <formula>$AM$18=2</formula>
    </cfRule>
  </conditionalFormatting>
  <conditionalFormatting sqref="Y18:AA18 AG18:AI18">
    <cfRule type="cellIs" priority="64" stopIfTrue="1" operator="greaterThan">
      <formula>0</formula>
    </cfRule>
    <cfRule type="expression" dxfId="28" priority="65">
      <formula>ISBLANK(Y18)</formula>
    </cfRule>
    <cfRule type="expression" priority="63" stopIfTrue="1">
      <formula>$AM$17=2</formula>
    </cfRule>
  </conditionalFormatting>
  <conditionalFormatting sqref="Y21:AA21">
    <cfRule type="expression" dxfId="27" priority="62">
      <formula>ISBLANK(Y21)</formula>
    </cfRule>
    <cfRule type="cellIs" priority="61" stopIfTrue="1" operator="greaterThan">
      <formula>0</formula>
    </cfRule>
  </conditionalFormatting>
  <conditionalFormatting sqref="Y16:AB16 AG16 Y19:AA19 AG19:AI19">
    <cfRule type="expression" dxfId="26" priority="70">
      <formula>ISBLANK(Y16)</formula>
    </cfRule>
    <cfRule type="cellIs" priority="69" stopIfTrue="1" operator="notEqual">
      <formula>0</formula>
    </cfRule>
  </conditionalFormatting>
  <conditionalFormatting sqref="Y26:AB26">
    <cfRule type="expression" dxfId="25" priority="1640">
      <formula>$AO$26=3</formula>
    </cfRule>
  </conditionalFormatting>
  <conditionalFormatting sqref="Y29:AK29">
    <cfRule type="expression" dxfId="24" priority="5">
      <formula>ISBLANK($Y$29)</formula>
    </cfRule>
  </conditionalFormatting>
  <conditionalFormatting sqref="Y30:AK30">
    <cfRule type="expression" dxfId="23" priority="7">
      <formula>$AN$30=2</formula>
    </cfRule>
    <cfRule type="cellIs" priority="6" stopIfTrue="1" operator="greaterThan">
      <formula>0</formula>
    </cfRule>
    <cfRule type="expression" dxfId="22" priority="8">
      <formula>$AN$30=2</formula>
    </cfRule>
  </conditionalFormatting>
  <conditionalFormatting sqref="Z46:Z47">
    <cfRule type="expression" dxfId="21" priority="18">
      <formula>ISBLANK(Z46)</formula>
    </cfRule>
  </conditionalFormatting>
  <conditionalFormatting sqref="Z61 F59:F61 AH61 F63:F64">
    <cfRule type="expression" dxfId="20" priority="259">
      <formula>ISBLANK(F59)</formula>
    </cfRule>
  </conditionalFormatting>
  <conditionalFormatting sqref="Z63 AE64 E83:E85">
    <cfRule type="expression" dxfId="19" priority="41">
      <formula>ISBLANK(E63)</formula>
    </cfRule>
  </conditionalFormatting>
  <conditionalFormatting sqref="Z61:AC61">
    <cfRule type="expression" priority="50" stopIfTrue="1">
      <formula>$AM$58=2</formula>
    </cfRule>
  </conditionalFormatting>
  <conditionalFormatting sqref="AC87">
    <cfRule type="expression" dxfId="18" priority="45">
      <formula>ISBLANK(AC87)</formula>
    </cfRule>
  </conditionalFormatting>
  <conditionalFormatting sqref="AC21:AE21 AH21:AJ21">
    <cfRule type="expression" dxfId="17" priority="60">
      <formula>$AM$21=2</formula>
    </cfRule>
  </conditionalFormatting>
  <conditionalFormatting sqref="AC21:AE25 AH21:AJ25">
    <cfRule type="cellIs" priority="51" stopIfTrue="1" operator="greaterThan">
      <formula>0</formula>
    </cfRule>
  </conditionalFormatting>
  <conditionalFormatting sqref="AC22:AE22 AH22:AJ22">
    <cfRule type="expression" dxfId="16" priority="58">
      <formula>$AM$22=2</formula>
    </cfRule>
  </conditionalFormatting>
  <conditionalFormatting sqref="AC23:AE23 AH23:AJ23">
    <cfRule type="expression" dxfId="15" priority="56">
      <formula>$AM$23=2</formula>
    </cfRule>
  </conditionalFormatting>
  <conditionalFormatting sqref="AC24:AE24 AH24:AJ24">
    <cfRule type="expression" dxfId="14" priority="54">
      <formula>$AM$24=2</formula>
    </cfRule>
  </conditionalFormatting>
  <conditionalFormatting sqref="AC25:AE25 AH25:AJ25">
    <cfRule type="expression" dxfId="13" priority="52">
      <formula>$AM$25=2</formula>
    </cfRule>
  </conditionalFormatting>
  <conditionalFormatting sqref="AD6">
    <cfRule type="cellIs" dxfId="12" priority="25" operator="equal">
      <formula>0</formula>
    </cfRule>
  </conditionalFormatting>
  <conditionalFormatting sqref="AE48">
    <cfRule type="expression" dxfId="11" priority="260">
      <formula>ISBLANK(AE48)</formula>
    </cfRule>
  </conditionalFormatting>
  <conditionalFormatting sqref="AF7">
    <cfRule type="expression" dxfId="10" priority="48">
      <formula>ISBLANK(AF7)</formula>
    </cfRule>
  </conditionalFormatting>
  <conditionalFormatting sqref="AG34">
    <cfRule type="expression" dxfId="9" priority="13">
      <formula>ISBLANK(AG34)</formula>
    </cfRule>
  </conditionalFormatting>
  <conditionalFormatting sqref="AG36:AI37">
    <cfRule type="expression" dxfId="8" priority="1634">
      <formula>ISBLANK(AK18)</formula>
    </cfRule>
  </conditionalFormatting>
  <conditionalFormatting sqref="AG40:AI40">
    <cfRule type="expression" dxfId="7" priority="4">
      <formula>ISBLANK($AG$40)</formula>
    </cfRule>
  </conditionalFormatting>
  <conditionalFormatting sqref="AG15:AJ15">
    <cfRule type="expression" dxfId="6" priority="17">
      <formula>ISBLANK($AG$15)</formula>
    </cfRule>
    <cfRule type="cellIs" priority="16" stopIfTrue="1" operator="greaterThan">
      <formula>0</formula>
    </cfRule>
  </conditionalFormatting>
  <conditionalFormatting sqref="AG26:AJ26">
    <cfRule type="expression" dxfId="5" priority="1641">
      <formula>$AO$27=3</formula>
    </cfRule>
  </conditionalFormatting>
  <conditionalFormatting sqref="AG41:AK41">
    <cfRule type="expression" dxfId="4" priority="3">
      <formula>ISBLANK($AG$41)</formula>
    </cfRule>
  </conditionalFormatting>
  <conditionalFormatting sqref="AG55:AK56">
    <cfRule type="cellIs" dxfId="3" priority="225" operator="equal">
      <formula>0</formula>
    </cfRule>
  </conditionalFormatting>
  <conditionalFormatting sqref="AH46">
    <cfRule type="expression" dxfId="2" priority="261">
      <formula>ISBLANK(AH46)</formula>
    </cfRule>
  </conditionalFormatting>
  <conditionalFormatting sqref="AJ34 AG34">
    <cfRule type="expression" priority="11" stopIfTrue="1">
      <formula>$AM$34=2</formula>
    </cfRule>
  </conditionalFormatting>
  <conditionalFormatting sqref="AJ34">
    <cfRule type="expression" dxfId="1" priority="10">
      <formula>$AN$34=2</formula>
    </cfRule>
    <cfRule type="expression" dxfId="0" priority="12">
      <formula>ISBLANK(AJ34)</formula>
    </cfRule>
  </conditionalFormatting>
  <dataValidations count="2">
    <dataValidation type="list" allowBlank="1" showInputMessage="1" showErrorMessage="1" sqref="Y16:AB16" xr:uid="{9AAFBA03-3FF5-4358-A707-3428D9331078}">
      <formula1>Material</formula1>
    </dataValidation>
    <dataValidation type="list" allowBlank="1" showInputMessage="1" showErrorMessage="1" sqref="AG16 Y21:AA25" xr:uid="{A7CB0EAA-5715-4DB3-A050-8EE7A926029C}">
      <formula1>Shape</formula1>
    </dataValidation>
  </dataValidations>
  <printOptions horizontalCentered="1"/>
  <pageMargins left="0.25" right="0.25" top="0.25" bottom="0.25" header="0.3" footer="0.3"/>
  <pageSetup orientation="portrait" horizontalDpi="1200" verticalDpi="1200" r:id="rId1"/>
  <rowBreaks count="1" manualBreakCount="1">
    <brk id="54" max="16383" man="1"/>
  </rowBreaks>
  <colBreaks count="1" manualBreakCount="1">
    <brk id="41" max="1048575" man="1"/>
  </colBreaks>
  <drawing r:id="rId2"/>
  <legacyDrawing r:id="rId3"/>
  <legacyDrawingHF r:id="rId4"/>
  <extLst>
    <ext xmlns:x14="http://schemas.microsoft.com/office/spreadsheetml/2009/9/main" uri="{CCE6A557-97BC-4b89-ADB6-D9C93CAAB3DF}">
      <x14:dataValidations xmlns:xm="http://schemas.microsoft.com/office/excel/2006/main" count="3">
        <x14:dataValidation type="custom" allowBlank="1" showInputMessage="1" showErrorMessage="1" errorTitle="Workbook Locked" error="On the License Tab, accept the conditions to use this form._x000a__x000a_                     OR_x000a__x000a_This form has expired.  Please obtain the latest version of this form." xr:uid="{60F01C55-75B3-464C-B864-7A59DD601F28}">
          <x14:formula1>
            <xm:f>Tables!$B$8</xm:f>
          </x14:formula1>
          <xm:sqref>AC87:AG87 G10 N10 Y10 AH10 AH61:AK61 AC21:AE25 Z47 F59:V64 E80:Y82 E85:I85 E84:Y84 E83:K83 O83:R83 AJ34 Z61:AC61 AF7:AK7 Y17:AA19 AG18:AI19 AH21:AJ25 AG26:AJ26 F44:V48 Z46:AC46 AH46:AK46 AE48:AK48 Y58 AD6 AE64:AK64 Z63 Y26:AB26 Y31:Y32 N34 Q34 AG34 AG36:AI37</xm:sqref>
        </x14:dataValidation>
        <x14:dataValidation type="list" allowBlank="1" showInputMessage="1" showErrorMessage="1" xr:uid="{F1E33A46-8734-4430-AC75-6D1FA9A0212E}">
          <x14:formula1>
            <xm:f>Tables!$A$18:$A$29</xm:f>
          </x14:formula1>
          <xm:sqref>Y29:AK29</xm:sqref>
        </x14:dataValidation>
        <x14:dataValidation type="list" allowBlank="1" showInputMessage="1" showErrorMessage="1" xr:uid="{60247B9E-1273-4637-9D49-5835F4D7CA23}">
          <x14:formula1>
            <xm:f>Tables!$B$18:$B$23</xm:f>
          </x14:formula1>
          <xm:sqref>AG41:AK41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License</vt:lpstr>
      <vt:lpstr>General Instructions</vt:lpstr>
      <vt:lpstr>Form 2H - Design</vt:lpstr>
      <vt:lpstr>Form 3H - As-built</vt:lpstr>
      <vt:lpstr>Material</vt:lpstr>
      <vt:lpstr>'Form 2H - Design'!Print_Area</vt:lpstr>
      <vt:lpstr>'Form 3H - As-built'!Print_Area</vt:lpstr>
      <vt:lpstr>'Form 2H - Design'!Print_Titles</vt:lpstr>
      <vt:lpstr>'Form 3H - As-built'!Print_Titles</vt:lpstr>
      <vt:lpstr>Shape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2026-09-05T00:31:17Z</cp:lastPrinted>
  <dcterms:created xsi:type="dcterms:W3CDTF">2021-11-21T16:55:43Z</dcterms:created>
  <dcterms:modified xsi:type="dcterms:W3CDTF">2026-09-06T15:39:07Z</dcterms:modified>
</cp:coreProperties>
</file>