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C:\HYDRO\PROJECTS\Prattville\2026\B - Post Const\Forms\2025-10-01 (P)\"/>
    </mc:Choice>
  </mc:AlternateContent>
  <xr:revisionPtr revIDLastSave="0" documentId="13_ncr:1_{9986A6BE-BFD1-4BFD-9624-7E569999C993}" xr6:coauthVersionLast="47" xr6:coauthVersionMax="47" xr10:uidLastSave="{00000000-0000-0000-0000-000000000000}"/>
  <workbookProtection workbookAlgorithmName="SHA-512" workbookHashValue="1FMxj1EdD+BpySpWVFr5hHbPPNKNTq3OGFGpkz21msHlr+TUSrKNsjR3/idocUtQAaxu4Iyr05bPHAOAr2tVvg==" workbookSaltValue="rATbWgV6lFxvdn6tQ+5+Hw==" workbookSpinCount="100000" lockStructure="1"/>
  <bookViews>
    <workbookView xWindow="14115" yWindow="-16320" windowWidth="29040" windowHeight="15720" firstSheet="1" activeTab="1" xr2:uid="{994EC860-6224-46C4-B304-9868EEFCD4CE}"/>
  </bookViews>
  <sheets>
    <sheet name="Tables" sheetId="2" state="veryHidden" r:id="rId1"/>
    <sheet name="License" sheetId="4" r:id="rId2"/>
    <sheet name="General Instructions" sheetId="7" r:id="rId3"/>
    <sheet name="Form 2E - Design" sheetId="5" r:id="rId4"/>
    <sheet name="Form 3E - As-built" sheetId="6" r:id="rId5"/>
  </sheets>
  <definedNames>
    <definedName name="_Hlk68675965" localSheetId="4">'Form 3E - As-built'!#REF!</definedName>
    <definedName name="Logo">INDEX(Tables!$F$32:$F$37,MATCH(Tables!$F$14,Tables!$E$32:$E$37,0))</definedName>
    <definedName name="Material">Tables!$D$2:$D$10</definedName>
    <definedName name="_xlnm.Print_Area" localSheetId="3">'Form 2E - Design'!$A$1:$AK$156</definedName>
    <definedName name="_xlnm.Print_Area" localSheetId="4">'Form 3E - As-built'!$A$1:$AL$108</definedName>
    <definedName name="_xlnm.Print_Titles" localSheetId="3">'Form 2E - Design'!$1:$4</definedName>
    <definedName name="_xlnm.Print_Titles" localSheetId="4">'Form 3E - As-built'!$1:$4</definedName>
    <definedName name="Shape">Tables!$F$2:$F$9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6" i="6" l="1"/>
  <c r="F29" i="2"/>
  <c r="B6" i="7"/>
  <c r="B34" i="7" s="1"/>
  <c r="B35" i="7" s="1"/>
  <c r="O2" i="4"/>
  <c r="O1" i="4"/>
  <c r="E7" i="6"/>
  <c r="F28" i="2"/>
  <c r="F27" i="2"/>
  <c r="F26" i="2"/>
  <c r="F25" i="2"/>
  <c r="F24" i="2"/>
  <c r="F23" i="2"/>
  <c r="F22" i="4" s="1"/>
  <c r="F22" i="2"/>
  <c r="F21" i="2"/>
  <c r="F20" i="2"/>
  <c r="F19" i="2"/>
  <c r="F18" i="2"/>
  <c r="F17" i="2"/>
  <c r="F16" i="2"/>
  <c r="F15" i="2"/>
  <c r="B7" i="2"/>
  <c r="B2" i="2"/>
  <c r="B6" i="2" s="1"/>
  <c r="A2" i="4"/>
  <c r="L135" i="5"/>
  <c r="AL135" i="5" s="1"/>
  <c r="F29" i="4" l="1"/>
  <c r="F32" i="4"/>
  <c r="F7" i="4"/>
  <c r="F13" i="4"/>
  <c r="B8" i="2"/>
  <c r="AO67" i="6"/>
  <c r="AO66" i="6"/>
  <c r="F3" i="4" l="1"/>
  <c r="AO98" i="5"/>
  <c r="AO97" i="5"/>
  <c r="AL46" i="5"/>
  <c r="AM46" i="5"/>
  <c r="AL33" i="5"/>
  <c r="AM33" i="5"/>
  <c r="J46" i="5"/>
  <c r="J33" i="5"/>
  <c r="AL30" i="5"/>
  <c r="J21" i="5"/>
  <c r="AL17" i="5" s="1"/>
  <c r="W17" i="5" s="1"/>
  <c r="AM15" i="5"/>
  <c r="AM14" i="5"/>
  <c r="AL14" i="5"/>
  <c r="AO86" i="5"/>
  <c r="L147" i="5" s="1"/>
  <c r="AL147" i="5" s="1"/>
  <c r="AO91" i="5"/>
  <c r="L146" i="5" s="1"/>
  <c r="AL146" i="5" s="1"/>
  <c r="AO88" i="5"/>
  <c r="L144" i="5" s="1"/>
  <c r="AL144" i="5" s="1"/>
  <c r="AN88" i="5"/>
  <c r="L145" i="5" s="1"/>
  <c r="AL145" i="5" s="1"/>
  <c r="AO82" i="5"/>
  <c r="L142" i="5" s="1"/>
  <c r="AL142" i="5" s="1"/>
  <c r="AO80" i="5"/>
  <c r="L141" i="5" s="1"/>
  <c r="AL141" i="5" s="1"/>
  <c r="AG38" i="6"/>
  <c r="AM38" i="6" s="1"/>
  <c r="AG40" i="6"/>
  <c r="AN49" i="6"/>
  <c r="AG39" i="6" s="1"/>
  <c r="AN86" i="5"/>
  <c r="AF84" i="5" s="1"/>
  <c r="AF90" i="5" s="1"/>
  <c r="AF86" i="5"/>
  <c r="AM85" i="5" s="1"/>
  <c r="AL41" i="5"/>
  <c r="AL28" i="5"/>
  <c r="J47" i="5"/>
  <c r="J45" i="5"/>
  <c r="J44" i="5"/>
  <c r="J43" i="5"/>
  <c r="J42" i="5"/>
  <c r="J41" i="5"/>
  <c r="J32" i="5"/>
  <c r="J31" i="5"/>
  <c r="J30" i="5"/>
  <c r="J29" i="5"/>
  <c r="J28" i="5"/>
  <c r="J34" i="5"/>
  <c r="AT17" i="5"/>
  <c r="F47" i="5"/>
  <c r="F46" i="5"/>
  <c r="AM87" i="6"/>
  <c r="AM34" i="6"/>
  <c r="AM35" i="6"/>
  <c r="AM36" i="6"/>
  <c r="AM33" i="6"/>
  <c r="F33" i="5" l="1"/>
  <c r="L149" i="5"/>
  <c r="AM16" i="5"/>
  <c r="AF88" i="5"/>
  <c r="N38" i="6" s="1"/>
  <c r="AN33" i="6"/>
  <c r="AL82" i="5"/>
  <c r="AL80" i="5"/>
  <c r="AM82" i="5"/>
  <c r="AM80" i="5"/>
  <c r="AS12" i="5"/>
  <c r="AS15" i="5" s="1"/>
  <c r="AS16" i="5" s="1"/>
  <c r="AS18" i="5" s="1"/>
  <c r="AS20" i="5" s="1"/>
  <c r="AS24" i="5" s="1"/>
  <c r="AS28" i="5" s="1"/>
  <c r="B155" i="5"/>
  <c r="AE15" i="5" l="1"/>
  <c r="I25" i="5"/>
  <c r="N16" i="5"/>
  <c r="N20" i="5"/>
  <c r="N21" i="5"/>
  <c r="AE14" i="5"/>
  <c r="AA17" i="5"/>
  <c r="N19" i="5"/>
  <c r="AP15" i="5"/>
  <c r="N17" i="5"/>
  <c r="AP14" i="5"/>
  <c r="N18" i="5"/>
  <c r="AM87" i="5"/>
  <c r="AN80" i="5" s="1"/>
  <c r="N39" i="6"/>
  <c r="N40" i="6"/>
  <c r="AM91" i="5"/>
  <c r="AL47" i="5"/>
  <c r="AL45" i="5"/>
  <c r="AL44" i="5"/>
  <c r="AL43" i="5"/>
  <c r="AL42" i="5"/>
  <c r="AL34" i="5"/>
  <c r="AL32" i="5"/>
  <c r="AL31" i="5"/>
  <c r="AL29" i="5"/>
  <c r="AT34" i="6"/>
  <c r="J6" i="2"/>
  <c r="AP16" i="5" l="1"/>
  <c r="W21" i="5" s="1"/>
  <c r="L140" i="5"/>
  <c r="AL140" i="5" s="1"/>
  <c r="F30" i="5"/>
  <c r="F43" i="5"/>
  <c r="F31" i="5"/>
  <c r="F44" i="5"/>
  <c r="F32" i="5"/>
  <c r="F45" i="5"/>
  <c r="G15" i="2"/>
  <c r="F28" i="5"/>
  <c r="F41" i="5"/>
  <c r="F29" i="5"/>
  <c r="F42" i="5"/>
  <c r="AM6" i="6"/>
  <c r="AL27" i="5"/>
  <c r="AL40" i="5"/>
  <c r="Z10" i="6"/>
  <c r="D116" i="5"/>
  <c r="AR38" i="6"/>
  <c r="AN68" i="5"/>
  <c r="AM86" i="6"/>
  <c r="AM72" i="5"/>
  <c r="AM70" i="5"/>
  <c r="B108" i="6"/>
  <c r="B60" i="6"/>
  <c r="B109" i="5"/>
  <c r="B55" i="5"/>
  <c r="W19" i="5" l="1"/>
  <c r="AA20" i="5"/>
  <c r="W20" i="5"/>
  <c r="AE17" i="5"/>
  <c r="AL100" i="5"/>
  <c r="AM67" i="6"/>
  <c r="AM66" i="6"/>
  <c r="AM54" i="6"/>
  <c r="AM55" i="6"/>
  <c r="AM56" i="6"/>
  <c r="AM57" i="6"/>
  <c r="AM53" i="6"/>
  <c r="AM50" i="6"/>
  <c r="AM49" i="6"/>
  <c r="AM45" i="6"/>
  <c r="AM43" i="6"/>
  <c r="AM30" i="6"/>
  <c r="AM28" i="6"/>
  <c r="AM26" i="6"/>
  <c r="AM24" i="6"/>
  <c r="AM19" i="6"/>
  <c r="AM15" i="6"/>
  <c r="F21" i="6"/>
  <c r="F22" i="6"/>
  <c r="J26" i="6"/>
  <c r="J30" i="6"/>
  <c r="N33" i="6"/>
  <c r="N34" i="6"/>
  <c r="N35" i="6"/>
  <c r="N36" i="6"/>
  <c r="L45" i="6"/>
  <c r="N48" i="6"/>
  <c r="F48" i="6"/>
  <c r="N51" i="6"/>
  <c r="N50" i="6"/>
  <c r="F51" i="6"/>
  <c r="F50" i="6"/>
  <c r="F49" i="6"/>
  <c r="O57" i="6"/>
  <c r="O56" i="6"/>
  <c r="O55" i="6"/>
  <c r="O54" i="6"/>
  <c r="O53" i="6"/>
  <c r="J57" i="6"/>
  <c r="J56" i="6"/>
  <c r="J55" i="6"/>
  <c r="J54" i="6"/>
  <c r="J53" i="6"/>
  <c r="F57" i="6"/>
  <c r="F56" i="6"/>
  <c r="F55" i="6"/>
  <c r="F54" i="6"/>
  <c r="F53" i="6"/>
  <c r="I66" i="6"/>
  <c r="I67" i="6"/>
  <c r="H45" i="6"/>
  <c r="B45" i="6"/>
  <c r="H43" i="6"/>
  <c r="B43" i="6"/>
  <c r="F30" i="6"/>
  <c r="N28" i="6"/>
  <c r="F28" i="6"/>
  <c r="F26" i="6"/>
  <c r="N24" i="6"/>
  <c r="F24" i="6"/>
  <c r="J19" i="6"/>
  <c r="F19" i="6"/>
  <c r="K17" i="6"/>
  <c r="F17" i="6"/>
  <c r="K15" i="6"/>
  <c r="F15" i="6"/>
  <c r="AL76" i="5"/>
  <c r="AL74" i="5"/>
  <c r="AM68" i="5"/>
  <c r="AM66" i="5"/>
  <c r="AL68" i="5"/>
  <c r="AL66" i="5"/>
  <c r="AL62" i="5"/>
  <c r="AL60" i="5"/>
  <c r="AL98" i="5"/>
  <c r="AL97" i="5"/>
  <c r="AL99" i="5" l="1"/>
  <c r="L148" i="5" s="1"/>
  <c r="AL149" i="5" s="1"/>
  <c r="AL92" i="5" l="1"/>
  <c r="AL93" i="5"/>
  <c r="AL94" i="5"/>
  <c r="AL95" i="5"/>
  <c r="AL91" i="5"/>
  <c r="D110" i="5"/>
  <c r="AE110" i="5"/>
  <c r="AE111" i="5"/>
  <c r="AL87" i="5" l="1"/>
  <c r="AL86" i="5"/>
  <c r="AL72" i="5"/>
  <c r="AN72" i="5" s="1"/>
  <c r="AL70" i="5"/>
  <c r="AN70" i="5" s="1"/>
  <c r="L139" i="5" l="1"/>
  <c r="AL139" i="5" s="1"/>
  <c r="L138" i="5"/>
  <c r="AL138" i="5" s="1"/>
  <c r="P23" i="5"/>
  <c r="L23" i="5"/>
  <c r="BE1" i="6" l="1"/>
  <c r="AG61" i="6" l="1"/>
  <c r="AF8" i="6" l="1"/>
  <c r="AG62" i="6" s="1"/>
  <c r="E8" i="6"/>
  <c r="D61" i="6" l="1"/>
  <c r="F34" i="5" l="1"/>
  <c r="AM47" i="5" l="1"/>
  <c r="AM45" i="5"/>
  <c r="AM44" i="5"/>
  <c r="AM43" i="5"/>
  <c r="AM42" i="5"/>
  <c r="AM41" i="5"/>
  <c r="AM29" i="5"/>
  <c r="AM30" i="5"/>
  <c r="AM31" i="5"/>
  <c r="AM32" i="5"/>
  <c r="AM34" i="5"/>
  <c r="AM28" i="5"/>
  <c r="AB36" i="5" l="1"/>
  <c r="X36" i="5"/>
  <c r="T36" i="5"/>
  <c r="P36" i="5"/>
  <c r="L36" i="5"/>
  <c r="AB23" i="5"/>
  <c r="X23" i="5"/>
  <c r="T23" i="5"/>
  <c r="AE57" i="5"/>
  <c r="AE56" i="5"/>
  <c r="D56" i="5"/>
  <c r="BI1" i="5"/>
  <c r="AM27" i="5" l="1"/>
  <c r="L136" i="5" s="1"/>
  <c r="AM40" i="5"/>
  <c r="L137" i="5" s="1"/>
  <c r="AL136" i="5" l="1"/>
  <c r="AL137" i="5"/>
  <c r="AL134" i="5" l="1"/>
  <c r="A3"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BDS</author>
  </authors>
  <commentList>
    <comment ref="E8" authorId="0" shapeId="0" xr:uid="{EA640A6B-70D7-4F0A-A59D-09BA5B1446A0}">
      <text>
        <r>
          <rPr>
            <b/>
            <sz val="9"/>
            <color indexed="81"/>
            <rFont val="Tahoma"/>
            <family val="2"/>
          </rPr>
          <t>Note:</t>
        </r>
        <r>
          <rPr>
            <sz val="9"/>
            <color indexed="81"/>
            <rFont val="Tahoma"/>
            <family val="2"/>
          </rPr>
          <t xml:space="preserve">
Enter street address of proposed development</t>
        </r>
      </text>
    </comment>
    <comment ref="AE8" authorId="0" shapeId="0" xr:uid="{7FEE913C-E6C9-4F19-ACEC-D381409911BA}">
      <text>
        <r>
          <rPr>
            <b/>
            <sz val="9"/>
            <color indexed="81"/>
            <rFont val="Tahoma"/>
            <family val="2"/>
          </rPr>
          <t>Note:</t>
        </r>
        <r>
          <rPr>
            <sz val="9"/>
            <color indexed="81"/>
            <rFont val="Tahoma"/>
            <family val="2"/>
          </rPr>
          <t xml:space="preserve">
Provide a unique BMP ID
Examples:
   HS-1
   HS-A
   1
   A</t>
        </r>
      </text>
    </comment>
    <comment ref="AA15" authorId="0" shapeId="0" xr:uid="{47709C4B-F663-4843-8960-214DA2896C63}">
      <text>
        <r>
          <rPr>
            <b/>
            <sz val="9"/>
            <color indexed="81"/>
            <rFont val="Tahoma"/>
            <family val="2"/>
          </rPr>
          <t>Note:</t>
        </r>
        <r>
          <rPr>
            <sz val="9"/>
            <color indexed="81"/>
            <rFont val="Tahoma"/>
            <family val="2"/>
          </rPr>
          <t xml:space="preserve">
If there is no EIA, enter 0</t>
        </r>
      </text>
    </comment>
    <comment ref="L24" authorId="0" shapeId="0" xr:uid="{C6450A96-BF79-42D9-AE84-33A39E1A0EB9}">
      <text>
        <r>
          <rPr>
            <b/>
            <sz val="9"/>
            <color indexed="81"/>
            <rFont val="Tahoma"/>
            <family val="2"/>
          </rPr>
          <t>Note:</t>
        </r>
        <r>
          <rPr>
            <sz val="9"/>
            <color indexed="81"/>
            <rFont val="Tahoma"/>
            <family val="2"/>
          </rPr>
          <t xml:space="preserve">
Enter a unique Basin ID for each subbasin</t>
        </r>
      </text>
    </comment>
    <comment ref="L37" authorId="0" shapeId="0" xr:uid="{18DAB126-0CFF-4F56-83D2-1EF9046DB526}">
      <text>
        <r>
          <rPr>
            <b/>
            <sz val="9"/>
            <color indexed="81"/>
            <rFont val="Tahoma"/>
            <family val="2"/>
          </rPr>
          <t>Note:</t>
        </r>
        <r>
          <rPr>
            <sz val="9"/>
            <color indexed="81"/>
            <rFont val="Tahoma"/>
            <family val="2"/>
          </rPr>
          <t xml:space="preserve">
Enter a unique Basin ID for each subbasin</t>
        </r>
      </text>
    </comment>
    <comment ref="O97" authorId="0" shapeId="0" xr:uid="{5A2FC1D0-EFFD-4D6D-8AC1-A1CE19F111D6}">
      <text>
        <r>
          <rPr>
            <b/>
            <sz val="9"/>
            <color indexed="81"/>
            <rFont val="Tahoma"/>
            <family val="2"/>
          </rPr>
          <t>Note:</t>
        </r>
        <r>
          <rPr>
            <sz val="9"/>
            <color indexed="81"/>
            <rFont val="Tahoma"/>
            <family val="2"/>
          </rPr>
          <t xml:space="preserve">
Enter number in decimal format.  Example: 00.000000</t>
        </r>
      </text>
    </comment>
    <comment ref="W97" authorId="0" shapeId="0" xr:uid="{AC5A3263-F966-4C58-B6BD-31B3BEB46897}">
      <text>
        <r>
          <rPr>
            <b/>
            <sz val="9"/>
            <color indexed="81"/>
            <rFont val="Tahoma"/>
            <family val="2"/>
          </rPr>
          <t>Note:</t>
        </r>
        <r>
          <rPr>
            <sz val="9"/>
            <color indexed="81"/>
            <rFont val="Tahoma"/>
            <family val="2"/>
          </rPr>
          <t xml:space="preserve">
Enter number in decimal format.  Example: 00.000000</t>
        </r>
      </text>
    </comment>
    <comment ref="F124" authorId="0" shapeId="0" xr:uid="{47F3F6B2-31A3-4D00-94F6-BFBD731F8555}">
      <text>
        <r>
          <rPr>
            <b/>
            <sz val="9"/>
            <color indexed="81"/>
            <rFont val="Tahoma"/>
            <family val="2"/>
          </rPr>
          <t>Note:</t>
        </r>
        <r>
          <rPr>
            <sz val="9"/>
            <color indexed="81"/>
            <rFont val="Tahoma"/>
            <family val="2"/>
          </rPr>
          <t xml:space="preserve">
Enter street addres of proposed development</t>
        </r>
      </text>
    </comment>
    <comment ref="AD129" authorId="0" shapeId="0" xr:uid="{56ECFEA7-99B2-4EF1-BCAD-EBB2C94DA94A}">
      <text>
        <r>
          <rPr>
            <b/>
            <sz val="9"/>
            <color indexed="81"/>
            <rFont val="Tahoma"/>
            <family val="2"/>
          </rPr>
          <t>Note:</t>
        </r>
        <r>
          <rPr>
            <sz val="9"/>
            <color indexed="81"/>
            <rFont val="Tahoma"/>
            <family val="2"/>
          </rPr>
          <t xml:space="preserve">
Before printing the form, check the following:
        1.  If items are highlighted in green, yellow, or orange, the form is not complete.  Provide the required information.
        2.  If comments are shown in the Automated Review Checks, resolve the comments or provide an explination in the comments section.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BDS</author>
  </authors>
  <commentList>
    <comment ref="AD66" authorId="0" shapeId="0" xr:uid="{B6231635-427A-44F1-AEB2-5CAE2B1F2820}">
      <text>
        <r>
          <rPr>
            <b/>
            <sz val="9"/>
            <color indexed="81"/>
            <rFont val="Tahoma"/>
            <family val="2"/>
          </rPr>
          <t>Note:</t>
        </r>
        <r>
          <rPr>
            <sz val="9"/>
            <color indexed="81"/>
            <rFont val="Tahoma"/>
            <family val="2"/>
          </rPr>
          <t xml:space="preserve">
Enter number in decimal format.
Example: 00.000000</t>
        </r>
      </text>
    </comment>
    <comment ref="E101" authorId="0" shapeId="0" xr:uid="{8CB6055F-EA21-471B-B74A-D0DEE9420DDA}">
      <text>
        <r>
          <rPr>
            <b/>
            <sz val="9"/>
            <color indexed="81"/>
            <rFont val="Tahoma"/>
            <family val="2"/>
          </rPr>
          <t>Note:</t>
        </r>
        <r>
          <rPr>
            <sz val="9"/>
            <color indexed="81"/>
            <rFont val="Tahoma"/>
            <family val="2"/>
          </rPr>
          <t xml:space="preserve">
Enter street addres of proposed development</t>
        </r>
      </text>
    </comment>
    <comment ref="AC106" authorId="0" shapeId="0" xr:uid="{05E334E9-A41B-4B17-A5D2-0B872128B08C}">
      <text>
        <r>
          <rPr>
            <b/>
            <sz val="9"/>
            <color indexed="81"/>
            <rFont val="Tahoma"/>
            <family val="2"/>
          </rPr>
          <t>Note:</t>
        </r>
        <r>
          <rPr>
            <sz val="9"/>
            <color indexed="81"/>
            <rFont val="Tahoma"/>
            <family val="2"/>
          </rPr>
          <t xml:space="preserve">
Before printing the form, check the following:
        1.  If items are highlighted in green, yellow, or orange, the form is not complete.  Provide the required information.
        2.  If comments are shown in the Automated Review Checks, resolve the comments or provide an explination in the comments section.</t>
        </r>
      </text>
    </comment>
  </commentList>
</comments>
</file>

<file path=xl/sharedStrings.xml><?xml version="1.0" encoding="utf-8"?>
<sst xmlns="http://schemas.openxmlformats.org/spreadsheetml/2006/main" count="705" uniqueCount="425">
  <si>
    <t>Development Information</t>
  </si>
  <si>
    <t>Name:</t>
  </si>
  <si>
    <t>Proposed Impervious Area (PIA)</t>
  </si>
  <si>
    <t>Pre-Development</t>
  </si>
  <si>
    <t>Curve Number:</t>
  </si>
  <si>
    <t>(WQ)</t>
  </si>
  <si>
    <t>(2-yr)</t>
  </si>
  <si>
    <t>(5-yr)</t>
  </si>
  <si>
    <t>(10-yr)</t>
  </si>
  <si>
    <t>(25-yr)</t>
  </si>
  <si>
    <t>(100-yr)</t>
  </si>
  <si>
    <t>Post-Development</t>
  </si>
  <si>
    <t>Post Total</t>
  </si>
  <si>
    <t>Pre Total</t>
  </si>
  <si>
    <t>Outfall Location</t>
  </si>
  <si>
    <t>Professional Engineer Certification</t>
  </si>
  <si>
    <t>Address:</t>
  </si>
  <si>
    <t>Date:</t>
  </si>
  <si>
    <t>Comments:</t>
  </si>
  <si>
    <t>Material</t>
  </si>
  <si>
    <t>Concrete</t>
  </si>
  <si>
    <t>Metal</t>
  </si>
  <si>
    <t>HDPP</t>
  </si>
  <si>
    <t>PVC</t>
  </si>
  <si>
    <t>HDPE</t>
  </si>
  <si>
    <t>Other</t>
  </si>
  <si>
    <t>Select</t>
  </si>
  <si>
    <t>Shape</t>
  </si>
  <si>
    <t>BMP ID:</t>
  </si>
  <si>
    <r>
      <t>Water Quality Volume (WQ</t>
    </r>
    <r>
      <rPr>
        <vertAlign val="subscript"/>
        <sz val="10"/>
        <color theme="1"/>
        <rFont val="Calibri"/>
        <family val="2"/>
      </rPr>
      <t>v</t>
    </r>
    <r>
      <rPr>
        <sz val="10"/>
        <color theme="1"/>
        <rFont val="Calibri"/>
        <family val="2"/>
        <scheme val="minor"/>
      </rPr>
      <t>):</t>
    </r>
  </si>
  <si>
    <r>
      <t>ft</t>
    </r>
    <r>
      <rPr>
        <vertAlign val="superscript"/>
        <sz val="8"/>
        <color theme="1"/>
        <rFont val="Calibri"/>
        <family val="2"/>
      </rPr>
      <t>3</t>
    </r>
  </si>
  <si>
    <r>
      <t>WQ</t>
    </r>
    <r>
      <rPr>
        <vertAlign val="subscript"/>
        <sz val="10"/>
        <color theme="1"/>
        <rFont val="Calibri"/>
        <family val="2"/>
      </rPr>
      <t>v</t>
    </r>
    <r>
      <rPr>
        <sz val="10"/>
        <color theme="1"/>
        <rFont val="Calibri"/>
        <family val="2"/>
        <scheme val="minor"/>
      </rPr>
      <t xml:space="preserve"> = </t>
    </r>
  </si>
  <si>
    <t>Inv. EL</t>
  </si>
  <si>
    <t>in</t>
  </si>
  <si>
    <t>ft</t>
  </si>
  <si>
    <t>Length:</t>
  </si>
  <si>
    <t>Latitude:</t>
  </si>
  <si>
    <t>Longitude:</t>
  </si>
  <si>
    <t>Basin ID:</t>
  </si>
  <si>
    <t>Time of Concentration (min):</t>
  </si>
  <si>
    <t>Additional Impervious Area (AIA) = PIA - EIA</t>
  </si>
  <si>
    <t>AIA =</t>
  </si>
  <si>
    <t>Design</t>
  </si>
  <si>
    <t>As-Built</t>
  </si>
  <si>
    <t>Type</t>
  </si>
  <si>
    <t>Enter data as applicable for the proposed design.</t>
  </si>
  <si>
    <t>General Instructions</t>
  </si>
  <si>
    <t>If a field is highlighted yellow after a number is entered, the yellow highlight may indicate an error and/or concern.  Once the error and/or concern is resolved, the yellow highlight will be removed.  All yellow highlighted cells shall be resolved or an explanitation provided prior to completing the form.</t>
  </si>
  <si>
    <t>Field Types</t>
  </si>
  <si>
    <t>Supplemental Instructions</t>
  </si>
  <si>
    <t>Each Form shall be signed, sealed, and dated by a professional engineer registered in Alabama.</t>
  </si>
  <si>
    <t>Use the drop down list to select a shape.</t>
  </si>
  <si>
    <t>Riprap</t>
  </si>
  <si>
    <t>Earthen</t>
  </si>
  <si>
    <t>Geotextile</t>
  </si>
  <si>
    <t>Total Post Q &gt; Pre Q</t>
  </si>
  <si>
    <t>Post Total not completed</t>
  </si>
  <si>
    <t>Design Response</t>
  </si>
  <si>
    <t>Emergency Spillway Section not completed</t>
  </si>
  <si>
    <t>Pre Total not compeleted</t>
  </si>
  <si>
    <t>Automated Review Checks</t>
  </si>
  <si>
    <t>Form Section</t>
  </si>
  <si>
    <t>Pre-Development:</t>
  </si>
  <si>
    <t>Post-Development:</t>
  </si>
  <si>
    <t>Photographs, at a minimum, shall include the following:</t>
  </si>
  <si>
    <t>The developer / owner shall retain the services of a professional land surveyor to:</t>
  </si>
  <si>
    <t>Develop an as-built drawing.</t>
  </si>
  <si>
    <t>a.</t>
  </si>
  <si>
    <t>b.</t>
  </si>
  <si>
    <t>The developer shall retain the services of a professional engineer to:</t>
  </si>
  <si>
    <t>Storm sewers showing pipes, inlets, junction boxes, outlets, outlet protection, and invert elevations</t>
  </si>
  <si>
    <t>Prior to approval of the Final Plat.</t>
  </si>
  <si>
    <t>Provide ALL required attachments:</t>
  </si>
  <si>
    <t>The issuance of a Certificate of Occupancy; and/or,</t>
  </si>
  <si>
    <t>c.</t>
  </si>
  <si>
    <t>•</t>
  </si>
  <si>
    <t>Outfall Location:</t>
  </si>
  <si>
    <t>Latitude and/or Longitude not provided</t>
  </si>
  <si>
    <t>Max Stage for 2, 5, 10, and/or 25-year storm  &gt; Emergency Spillway Crest Elevation</t>
  </si>
  <si>
    <t xml:space="preserve">This is a calculated field.  Once the required information is entered, the orange highlight will be removed. </t>
  </si>
  <si>
    <t>Use the drop down list to select a material.</t>
  </si>
  <si>
    <t>General design standards and requirements shall be as follows:</t>
  </si>
  <si>
    <t xml:space="preserve"> As-built Survey</t>
  </si>
  <si>
    <t xml:space="preserve"> As-built H&amp;H Calculations</t>
  </si>
  <si>
    <t xml:space="preserve"> O&amp;M Agreement</t>
  </si>
  <si>
    <t>Attachments:</t>
  </si>
  <si>
    <t xml:space="preserve"> Photos</t>
  </si>
  <si>
    <t xml:space="preserve"> Yes</t>
  </si>
  <si>
    <t xml:space="preserve"> No</t>
  </si>
  <si>
    <t xml:space="preserve"> Design Drawings</t>
  </si>
  <si>
    <t xml:space="preserve"> H&amp;H Calculations</t>
  </si>
  <si>
    <t xml:space="preserve"> Drainage Basin Maps</t>
  </si>
  <si>
    <t>Drainage Area (acre):</t>
  </si>
  <si>
    <t>Owner's Information</t>
  </si>
  <si>
    <t xml:space="preserve"> Not Applicable</t>
  </si>
  <si>
    <t xml:space="preserve">Name: </t>
  </si>
  <si>
    <t xml:space="preserve">Address: </t>
  </si>
  <si>
    <t xml:space="preserve">Email: </t>
  </si>
  <si>
    <t xml:space="preserve">HOA Name: </t>
  </si>
  <si>
    <t xml:space="preserve">State: </t>
  </si>
  <si>
    <t xml:space="preserve">Zip Code: </t>
  </si>
  <si>
    <t xml:space="preserve">Phone: </t>
  </si>
  <si>
    <t xml:space="preserve">Title: </t>
  </si>
  <si>
    <t>HOA Contact:</t>
  </si>
  <si>
    <t>Long</t>
  </si>
  <si>
    <r>
      <t>WQ</t>
    </r>
    <r>
      <rPr>
        <vertAlign val="subscript"/>
        <sz val="11"/>
        <color theme="1"/>
        <rFont val="Calibri"/>
        <family val="2"/>
        <scheme val="minor"/>
      </rPr>
      <t>v</t>
    </r>
    <r>
      <rPr>
        <sz val="11"/>
        <color theme="1"/>
        <rFont val="Calibri"/>
        <family val="2"/>
        <scheme val="minor"/>
      </rPr>
      <t xml:space="preserve"> Required &gt; WQ</t>
    </r>
    <r>
      <rPr>
        <vertAlign val="subscript"/>
        <sz val="11"/>
        <color theme="1"/>
        <rFont val="Calibri"/>
        <family val="2"/>
        <scheme val="minor"/>
      </rPr>
      <t>v</t>
    </r>
    <r>
      <rPr>
        <sz val="11"/>
        <color theme="1"/>
        <rFont val="Calibri"/>
        <family val="2"/>
        <scheme val="minor"/>
      </rPr>
      <t xml:space="preserve"> Provided</t>
    </r>
  </si>
  <si>
    <t>As-Built does not match Design</t>
  </si>
  <si>
    <t>Montgomery</t>
  </si>
  <si>
    <t>Hoover</t>
  </si>
  <si>
    <t>Prattville</t>
  </si>
  <si>
    <t>Mobile</t>
  </si>
  <si>
    <t xml:space="preserve">Select City: </t>
  </si>
  <si>
    <t xml:space="preserve">Outlet Pipe: </t>
  </si>
  <si>
    <t xml:space="preserve">Width: </t>
  </si>
  <si>
    <t xml:space="preserve">Diameter: </t>
  </si>
  <si>
    <t xml:space="preserve">Material: </t>
  </si>
  <si>
    <t xml:space="preserve">Shape: </t>
  </si>
  <si>
    <t>Round</t>
  </si>
  <si>
    <t>Rectangle</t>
  </si>
  <si>
    <t>Trapezoid</t>
  </si>
  <si>
    <t>Square</t>
  </si>
  <si>
    <t xml:space="preserve">Date: </t>
  </si>
  <si>
    <t xml:space="preserve">BMP ID: </t>
  </si>
  <si>
    <t xml:space="preserve">Company: </t>
  </si>
  <si>
    <t xml:space="preserve">Signature: </t>
  </si>
  <si>
    <t xml:space="preserve">Select: </t>
  </si>
  <si>
    <t xml:space="preserve">Orifice: </t>
  </si>
  <si>
    <t xml:space="preserve">Attachments: </t>
  </si>
  <si>
    <t xml:space="preserve">Buildings / Structures: </t>
  </si>
  <si>
    <t xml:space="preserve">Driveways / Sidewalks: </t>
  </si>
  <si>
    <t xml:space="preserve">Roads: </t>
  </si>
  <si>
    <t xml:space="preserve">Parking: </t>
  </si>
  <si>
    <t xml:space="preserve">Other: </t>
  </si>
  <si>
    <t xml:space="preserve">Total PIA: </t>
  </si>
  <si>
    <t>Select either "Yes" or "No" by placing an "X" in the appropriate box.  Once an "X" is entered, the green highlight will be removed.</t>
  </si>
  <si>
    <t>Automated Review Checks:  Once information and data are entered into the form, the form will check the information entered and identify any potential issues or concerns.  Prior to printing the form, all automated comments shall be resolved.</t>
  </si>
  <si>
    <t>Automated Comments</t>
  </si>
  <si>
    <t xml:space="preserve"> Manufacturer Data</t>
  </si>
  <si>
    <t xml:space="preserve"> Maintenance Plan</t>
  </si>
  <si>
    <t xml:space="preserve"> ADS</t>
  </si>
  <si>
    <t xml:space="preserve"> Contech</t>
  </si>
  <si>
    <t xml:space="preserve"> Other:</t>
  </si>
  <si>
    <t>Diameter</t>
  </si>
  <si>
    <t>This is a required field.  Place an "X" in the appropriate box and the green highlight will be removed.  In some cases, the selection is optional.  Once an option is completed, additional fields will be highlighted green and in some fields the green highlight will be removed.</t>
  </si>
  <si>
    <t>Once the Design, As-built, or Inspection Forms are completed, there should be no green, yellow, or orange highlighted fields.</t>
  </si>
  <si>
    <t>The Supplemental Instructions provide additional guidance and design standards.</t>
  </si>
  <si>
    <t>Form 2E - Hydrodynamic Separator
Design Form</t>
  </si>
  <si>
    <t>Form 3E - Hydrodynamic Separator
As-Built Certification Form</t>
  </si>
  <si>
    <t>Hydrodynamic Separator</t>
  </si>
  <si>
    <t xml:space="preserve"> Hydro International</t>
  </si>
  <si>
    <t xml:space="preserve"> Oldcastle Infrastructure</t>
  </si>
  <si>
    <t xml:space="preserve">Manufacturer: </t>
  </si>
  <si>
    <t xml:space="preserve">Product Name: </t>
  </si>
  <si>
    <t xml:space="preserve">Model No.: </t>
  </si>
  <si>
    <t xml:space="preserve">WQ Function: </t>
  </si>
  <si>
    <t xml:space="preserve">Configuration: </t>
  </si>
  <si>
    <t xml:space="preserve"> Pretreatment</t>
  </si>
  <si>
    <t xml:space="preserve"> Inline w/ system</t>
  </si>
  <si>
    <t xml:space="preserve"> Stand-alone</t>
  </si>
  <si>
    <t xml:space="preserve"> Offline</t>
  </si>
  <si>
    <t xml:space="preserve">Treatment Flow Rate*: </t>
  </si>
  <si>
    <t xml:space="preserve">Allowable Peak Inline Flow Rate: </t>
  </si>
  <si>
    <t>*Note: The treatment flow rate shall be for 80% Total Suspended Solids (TSS) removal of 110 m particle.</t>
  </si>
  <si>
    <t xml:space="preserve">Sediment Storage: </t>
  </si>
  <si>
    <t xml:space="preserve">Floatable / Oil Storage: </t>
  </si>
  <si>
    <r>
      <t xml:space="preserve"> ft</t>
    </r>
    <r>
      <rPr>
        <vertAlign val="superscript"/>
        <sz val="10"/>
        <color theme="1"/>
        <rFont val="Calibri"/>
        <family val="2"/>
        <scheme val="minor"/>
      </rPr>
      <t>3</t>
    </r>
  </si>
  <si>
    <t>Storm Treatment Chamber</t>
  </si>
  <si>
    <t xml:space="preserve">Maintenance Access Type: </t>
  </si>
  <si>
    <t xml:space="preserve"> Manhole</t>
  </si>
  <si>
    <t xml:space="preserve"> Grate Inlet</t>
  </si>
  <si>
    <t xml:space="preserve">Inlet Pipe 1: </t>
  </si>
  <si>
    <t xml:space="preserve">Inlet Pipe 2: </t>
  </si>
  <si>
    <t xml:space="preserve">Inlet Pipe 3: </t>
  </si>
  <si>
    <t xml:space="preserve">Inlet Pipe 4: </t>
  </si>
  <si>
    <r>
      <t xml:space="preserve"> ft</t>
    </r>
    <r>
      <rPr>
        <vertAlign val="superscript"/>
        <sz val="10"/>
        <color theme="1"/>
        <rFont val="Calibri"/>
        <family val="2"/>
        <scheme val="minor"/>
      </rPr>
      <t>3</t>
    </r>
    <r>
      <rPr>
        <sz val="10"/>
        <color theme="1"/>
        <rFont val="Calibri"/>
        <family val="2"/>
        <scheme val="minor"/>
      </rPr>
      <t>/s</t>
    </r>
  </si>
  <si>
    <t xml:space="preserve">Treatment Flow Rate: </t>
  </si>
  <si>
    <t xml:space="preserve"> Maintenance Access Type: </t>
  </si>
  <si>
    <t>Perform a field survey of the constructed hydrodynamic separator; and,</t>
  </si>
  <si>
    <t>Outlet pipe discharge location</t>
  </si>
  <si>
    <t>General overview of hydrodynamic separator</t>
  </si>
  <si>
    <t>Revision Date:</t>
  </si>
  <si>
    <t>Page 1 of 3</t>
  </si>
  <si>
    <t>Page 3 of 3</t>
  </si>
  <si>
    <t>Page 2 of 3</t>
  </si>
  <si>
    <t>Page 2 of 2</t>
  </si>
  <si>
    <t>Page 1 of 2</t>
  </si>
  <si>
    <t xml:space="preserve"> Cleaning Port</t>
  </si>
  <si>
    <t>Private Easement:</t>
  </si>
  <si>
    <t>Accessable for Maintenance:</t>
  </si>
  <si>
    <t>Hydrodynamic Separator is not accessable for maintenance</t>
  </si>
  <si>
    <t>Jefferson</t>
  </si>
  <si>
    <t>Effective Date:</t>
  </si>
  <si>
    <t>Entity Type:</t>
  </si>
  <si>
    <t>Maintenance Agreement:</t>
  </si>
  <si>
    <t>1 February 2020</t>
  </si>
  <si>
    <t>1 October 2020</t>
  </si>
  <si>
    <t>1 October 2015</t>
  </si>
  <si>
    <t>1 July 2018</t>
  </si>
  <si>
    <t>Type:</t>
  </si>
  <si>
    <t>City</t>
  </si>
  <si>
    <t>County</t>
  </si>
  <si>
    <t xml:space="preserve"> Covenant</t>
  </si>
  <si>
    <t>By affixing my professional seal and signature on this form, I hereby certify that the hydrodynamic separator:</t>
  </si>
  <si>
    <t>Provides the required water quality volume (WQv) treatment;</t>
  </si>
  <si>
    <t xml:space="preserve"> As-Built Survey Drawing(s)</t>
  </si>
  <si>
    <t>By affixing my professional seal and signature on this form, I hereby certify that the hydrodynamic separator has been constructed in accordance with the approved design.  I further certify that the drainage areas shown in the approved hydrology and hydraulic (H&amp;H) calculations do in fact drain into the hydrodynamic separator and that the post-development runoff mimics pre-development hydrology to the maximum extent practicable (MEP).</t>
  </si>
  <si>
    <t>Installation of a hydrodynamic separator shall not adversely impact and/or cause flooding of properties located</t>
  </si>
  <si>
    <t>All applicable developments shall be responsible for ensuring that post-development hydrology mimics</t>
  </si>
  <si>
    <t xml:space="preserve">pre-development hydrology for the WQ  rainfall depth;  </t>
  </si>
  <si>
    <t xml:space="preserve"> Manufacturer: </t>
  </si>
  <si>
    <t>Home Owners Association (HOA) Information</t>
  </si>
  <si>
    <t xml:space="preserve">Site features to include but not limited to roads, rights-of-way, property lines, driveways, buildings, </t>
  </si>
  <si>
    <t>parking areas, fences, retaining walls, dumpster pads, etc.</t>
  </si>
  <si>
    <t>Current Logo</t>
  </si>
  <si>
    <t>This is a required field.  Once a number or text is entered, the green highlight will be removed.</t>
  </si>
  <si>
    <t xml:space="preserve">City: </t>
  </si>
  <si>
    <t>Engineering or Building Number has not been provided</t>
  </si>
  <si>
    <t>Permit Type:</t>
  </si>
  <si>
    <t>Engineering or Building No.</t>
  </si>
  <si>
    <t>Max Velocity:</t>
  </si>
  <si>
    <t>Lookup Table</t>
  </si>
  <si>
    <t>Lat</t>
  </si>
  <si>
    <t>Lat &amp; Long</t>
  </si>
  <si>
    <t>Complete Design Form with the required design information.  Once the Design Form is completed, most of the Design section of the As-built Form will be prepopulated.</t>
  </si>
  <si>
    <t>Use the drop down list to select an orifice or weir.</t>
  </si>
  <si>
    <t xml:space="preserve">Weir: </t>
  </si>
  <si>
    <t xml:space="preserve">Contact Name: </t>
  </si>
  <si>
    <t xml:space="preserve"> Photographs with date and captions</t>
  </si>
  <si>
    <t xml:space="preserve">Insp Report Due: </t>
  </si>
  <si>
    <t>30 Septbember</t>
  </si>
  <si>
    <t>1 September</t>
  </si>
  <si>
    <t>Insp Report Due:</t>
  </si>
  <si>
    <t>within, upstream, and/or downstream of the development;</t>
  </si>
  <si>
    <t>A stormwater pathway (i.e. piped storm sewer, overland flow, etc.) within the development shall</t>
  </si>
  <si>
    <t>be provided to convey the discharge resulting from a 100-year, 24-hour storm event in a manner that</t>
  </si>
  <si>
    <t>will not adversely impact and/or cause flooding of structures within the development;</t>
  </si>
  <si>
    <t xml:space="preserve">Sediment Storage Capacity: </t>
  </si>
  <si>
    <t xml:space="preserve">Floatable / Oil Storage Capacity: </t>
  </si>
  <si>
    <t>Drainage areas shown in the hydrology and hydraulic (H&amp;H) calculations drain into the hydrodynamic separator.</t>
  </si>
  <si>
    <t xml:space="preserve">Seal: </t>
  </si>
  <si>
    <t xml:space="preserve"> ft</t>
  </si>
  <si>
    <t>A hydrodynamic separator shall not be located within a floodplain or floodway;</t>
  </si>
  <si>
    <t>Provide supporting data from the manufracturer to validate:</t>
  </si>
  <si>
    <t>d.</t>
  </si>
  <si>
    <t>e.</t>
  </si>
  <si>
    <t>Manufacturer's Data:</t>
  </si>
  <si>
    <t>Manufacturer's data is not provided</t>
  </si>
  <si>
    <t>Manufacturer's Data</t>
  </si>
  <si>
    <t xml:space="preserve"> Manufacturer's Data:</t>
  </si>
  <si>
    <t>ENG No.</t>
  </si>
  <si>
    <t>(50-yr)</t>
  </si>
  <si>
    <t>Storms:</t>
  </si>
  <si>
    <t>2, 5, 10, and 25</t>
  </si>
  <si>
    <t>2, 5, 10, 25, 50, and 100</t>
  </si>
  <si>
    <t>Arch</t>
  </si>
  <si>
    <t>Elliptical</t>
  </si>
  <si>
    <t>V-notch</t>
  </si>
  <si>
    <t>Hydrodynamic separator is located on a private property?</t>
  </si>
  <si>
    <t>Hydrodynamic Separator is not located on private property</t>
  </si>
  <si>
    <r>
      <t>Peak Discharge (ft</t>
    </r>
    <r>
      <rPr>
        <vertAlign val="superscript"/>
        <sz val="8"/>
        <color theme="1"/>
        <rFont val="Calibri"/>
        <family val="2"/>
      </rPr>
      <t>3</t>
    </r>
    <r>
      <rPr>
        <sz val="10"/>
        <color theme="1"/>
        <rFont val="Calibri"/>
        <family val="2"/>
        <scheme val="minor"/>
      </rPr>
      <t>/s)</t>
    </r>
  </si>
  <si>
    <t>31 December</t>
  </si>
  <si>
    <t>Contech - Cascade Separator</t>
  </si>
  <si>
    <t>Model No.</t>
  </si>
  <si>
    <t>CS-4</t>
  </si>
  <si>
    <t>CS-5</t>
  </si>
  <si>
    <t>CS-6</t>
  </si>
  <si>
    <t>CS-8</t>
  </si>
  <si>
    <t>CS-10</t>
  </si>
  <si>
    <t>CS-12</t>
  </si>
  <si>
    <t>(ft)</t>
  </si>
  <si>
    <t>Sediment storage</t>
  </si>
  <si>
    <t>Caacity</t>
  </si>
  <si>
    <t>(yd3)</t>
  </si>
  <si>
    <t>Hydro International - First Defense</t>
  </si>
  <si>
    <t>FD-3</t>
  </si>
  <si>
    <t>FD-4</t>
  </si>
  <si>
    <t>FD-5</t>
  </si>
  <si>
    <t>FD-6</t>
  </si>
  <si>
    <t>FD-8</t>
  </si>
  <si>
    <t>FD-10</t>
  </si>
  <si>
    <t>Information provided below was obtained from the manufacturers data and is provided for information only</t>
  </si>
  <si>
    <t>ADS - Barracuda</t>
  </si>
  <si>
    <t>S3</t>
  </si>
  <si>
    <t>S4</t>
  </si>
  <si>
    <t>S6</t>
  </si>
  <si>
    <t>S8</t>
  </si>
  <si>
    <t>0.44*</t>
  </si>
  <si>
    <t>0.78*</t>
  </si>
  <si>
    <t>1.75*</t>
  </si>
  <si>
    <t>* Sediment depth = 20-inches</t>
  </si>
  <si>
    <t>3.10*</t>
  </si>
  <si>
    <t xml:space="preserve">to top of sediment pile: </t>
  </si>
  <si>
    <t xml:space="preserve">Distance from outlet pipe invert </t>
  </si>
  <si>
    <t xml:space="preserve">Distance from outlet pipe invert  </t>
  </si>
  <si>
    <t xml:space="preserve">Maximum sediment depth: </t>
  </si>
  <si>
    <t xml:space="preserve">Sump EL: </t>
  </si>
  <si>
    <t>Rim EL.:</t>
  </si>
  <si>
    <t>Storm Treatment Chamber:</t>
  </si>
  <si>
    <t xml:space="preserve"> Storm Treatment Chamber:</t>
  </si>
  <si>
    <t>Hydrodynamic separator shall be located within a private easement or on private property;</t>
  </si>
  <si>
    <t>f.</t>
  </si>
  <si>
    <t>Distance from rim elevation to top of sediment pile</t>
  </si>
  <si>
    <t>Distance from water surface to top of sediment pile</t>
  </si>
  <si>
    <t>Sediment storage apacity</t>
  </si>
  <si>
    <t>Floatable / oil storage capacity</t>
  </si>
  <si>
    <t>Allowable peak inline flow rate</t>
  </si>
  <si>
    <t>Treatment flow rate*</t>
  </si>
  <si>
    <t>Manufacturer</t>
  </si>
  <si>
    <t>Location of the hydrodynamic separator, rim elevation, sump elevation, inlet and outlet pipe elevations</t>
  </si>
  <si>
    <t>g.</t>
  </si>
  <si>
    <t>Maximum sediment depth</t>
  </si>
  <si>
    <t xml:space="preserve">Distance from rim to outlet pipe invert: </t>
  </si>
  <si>
    <t>Area (ft2)</t>
  </si>
  <si>
    <t>Treatment Flow Rate:</t>
  </si>
  <si>
    <t>Sediment Storage Capacity:</t>
  </si>
  <si>
    <t>Outlete Pipe Invert EL.:</t>
  </si>
  <si>
    <t>Sump EL.:</t>
  </si>
  <si>
    <t>Diameter:</t>
  </si>
  <si>
    <t>Diameter is not provided</t>
  </si>
  <si>
    <t>Outlete Pipe Invert EL. is not provided</t>
  </si>
  <si>
    <t>Sump EL. is not provided</t>
  </si>
  <si>
    <t>Rim EL. is not provided</t>
  </si>
  <si>
    <t>Sediment Storage Capacity is not provided</t>
  </si>
  <si>
    <t>Treatment Flow Rate is not provided</t>
  </si>
  <si>
    <t>Hydrodynamic separator is accessible for maintenance?</t>
  </si>
  <si>
    <t xml:space="preserve">Distance from rim to top of sediment: </t>
  </si>
  <si>
    <t xml:space="preserve">Select Area Units: </t>
  </si>
  <si>
    <t xml:space="preserve"> ac</t>
  </si>
  <si>
    <t xml:space="preserve"> sq-ft</t>
  </si>
  <si>
    <t xml:space="preserve">Total Area: </t>
  </si>
  <si>
    <t xml:space="preserve">EIA = </t>
  </si>
  <si>
    <t>ac</t>
  </si>
  <si>
    <t xml:space="preserve">Existing Impervious Area (EIA): </t>
  </si>
  <si>
    <t xml:space="preserve">PIA = </t>
  </si>
  <si>
    <t>Units Check</t>
  </si>
  <si>
    <t xml:space="preserve">AIA = </t>
  </si>
  <si>
    <t>ac or sq-ft selection</t>
  </si>
  <si>
    <t xml:space="preserve">Drainage Area </t>
  </si>
  <si>
    <t>Latitude and/or Longitude has been entered as text.  Change to a number.</t>
  </si>
  <si>
    <t>Lat Text</t>
  </si>
  <si>
    <t>Long Text</t>
  </si>
  <si>
    <t xml:space="preserve">Parcel No.: </t>
  </si>
  <si>
    <t xml:space="preserve">H&amp;H calculations shall include all the information required to validate information provided on this form i.e. model </t>
  </si>
  <si>
    <t xml:space="preserve">network, existing drainage areas, proposed drainage areas, time of concentration, curve number, pre-development </t>
  </si>
  <si>
    <t xml:space="preserve">peak discharges, post-development peak discharges, outlet structure geometry, emergency spillway geometry, </t>
  </si>
  <si>
    <t>pond stage-area storage summary, pond discharge summary, inflow and outflow hydrographs, and outlet  velocities.</t>
  </si>
  <si>
    <t>Parcel No.:</t>
  </si>
  <si>
    <t>Parcel No. has not been provided</t>
  </si>
  <si>
    <t>Will not adversely impact and/or cause flooding of structures within, upstream, and/or downstream of the</t>
  </si>
  <si>
    <t>development;</t>
  </si>
  <si>
    <t>The calculation methodology shall utilize the National Resource Conservation Resources (NRCS) Urban</t>
  </si>
  <si>
    <t>The as-built drawing shall bear the date, seal, and signature of the professional land surveyor.</t>
  </si>
  <si>
    <t>As-built drawing, at a minimum, shall include the following:</t>
  </si>
  <si>
    <t>Use the as-built drawing to complete Form 3E – Hydrodynamic Separator As-built Certification Form;</t>
  </si>
  <si>
    <t xml:space="preserve">Effective Date: </t>
  </si>
  <si>
    <t xml:space="preserve">Acceptance (required): </t>
  </si>
  <si>
    <t>I ACCEPT</t>
  </si>
  <si>
    <t xml:space="preserve">Expiration Date: </t>
  </si>
  <si>
    <t xml:space="preserve">Current Status: </t>
  </si>
  <si>
    <t xml:space="preserve">IMPORTANT - READ BEFORE USE: </t>
  </si>
  <si>
    <t xml:space="preserve">Administrator Code (Hidden): </t>
  </si>
  <si>
    <t>Workbook Lock Configuration</t>
  </si>
  <si>
    <t xml:space="preserve">Lock Date: </t>
  </si>
  <si>
    <t xml:space="preserve">Active Months: </t>
  </si>
  <si>
    <t xml:space="preserve">Override LockD and Time: </t>
  </si>
  <si>
    <t xml:space="preserve">Admin Unlock Code: </t>
  </si>
  <si>
    <t xml:space="preserve">Computed Lock Date and Time: </t>
  </si>
  <si>
    <t xml:space="preserve">Accepted Flag: </t>
  </si>
  <si>
    <t xml:space="preserve">Gate OK: </t>
  </si>
  <si>
    <t>Acceptance Table</t>
  </si>
  <si>
    <t>Selection Required</t>
  </si>
  <si>
    <t>I DO NOT ACCEPT</t>
  </si>
  <si>
    <t>Baldwin County</t>
  </si>
  <si>
    <t>Entity:</t>
  </si>
  <si>
    <t>the City of Hoover</t>
  </si>
  <si>
    <t>Jefferson County</t>
  </si>
  <si>
    <t>the City of Mobile</t>
  </si>
  <si>
    <t>the City of Montgomery</t>
  </si>
  <si>
    <t>the City of Prattville</t>
  </si>
  <si>
    <t>Licensor grants the User a non-exclusive, non-transferable, non-sublicensable, revocable license to use the Tool soley to prepare</t>
  </si>
  <si>
    <t>submissions.  All other uses, including redistribution, public posting, training, or use for other agencies, are prohibited unless</t>
  </si>
  <si>
    <t>Ownership; No Work-for-Hire</t>
  </si>
  <si>
    <t>The Tool is licensed, not sold.  Licensor retains all right, title, and interest in and to the Tool, including all formulas, code,</t>
  </si>
  <si>
    <t>templates, and documentation.  The Tool is not a work made for hire and no implied licenses are granted.</t>
  </si>
  <si>
    <t>Restrictions</t>
  </si>
  <si>
    <t>Suspension and Termination</t>
  </si>
  <si>
    <t>Public Records Acknowledgment</t>
  </si>
  <si>
    <t>Disclaimers; Limitation of Liability</t>
  </si>
  <si>
    <t>Injunctive Relief</t>
  </si>
  <si>
    <t>Unathorized use, copying, or distribution of the Tool will cause irreparable harm for which monetary damages are inadequate;</t>
  </si>
  <si>
    <t>Licensor may seek injunctive relief in addition to other remedies.</t>
  </si>
  <si>
    <t>Acceptance</t>
  </si>
  <si>
    <t>bds958hc</t>
  </si>
  <si>
    <t xml:space="preserve">The User shall not and shall not permit others to: (a) copy, modify, decompile, or reverse-engineer the Tool; (b) remove proprietary </t>
  </si>
  <si>
    <t>Licensor may suspend immediately if the Tool is misused, compromised, or used in a manner creating security, legal, or reputational risk.</t>
  </si>
  <si>
    <t>The Tool is provided "AS IS".  Licensor disclaims all warranties, express or implied (including merchantability, fitness for a particular</t>
  </si>
  <si>
    <t>special, consequential, or punitive damages.</t>
  </si>
  <si>
    <t>Distance from water surface</t>
  </si>
  <si>
    <t>to top of sediment pile</t>
  </si>
  <si>
    <t xml:space="preserve"> O&amp;M Plan</t>
  </si>
  <si>
    <t>END USER LICENSE AGREEMENT (EULA)</t>
  </si>
  <si>
    <r>
      <t>This workbook and its embedded logic, validators, and scripts (collectively, the "</t>
    </r>
    <r>
      <rPr>
        <b/>
        <sz val="12"/>
        <color theme="1"/>
        <rFont val="Calibri"/>
        <family val="2"/>
      </rPr>
      <t>Tool</t>
    </r>
    <r>
      <rPr>
        <sz val="12"/>
        <color theme="1"/>
        <rFont val="Calibri"/>
        <family val="2"/>
        <scheme val="minor"/>
      </rPr>
      <t xml:space="preserve">") are proprietary to </t>
    </r>
    <r>
      <rPr>
        <b/>
        <sz val="12"/>
        <color theme="1"/>
        <rFont val="Calibri"/>
        <family val="2"/>
        <scheme val="minor"/>
      </rPr>
      <t>Hydro, LLC</t>
    </r>
    <r>
      <rPr>
        <sz val="12"/>
        <color theme="1"/>
        <rFont val="Calibri"/>
        <family val="2"/>
        <scheme val="minor"/>
      </rPr>
      <t xml:space="preserve"> ("</t>
    </r>
    <r>
      <rPr>
        <b/>
        <sz val="12"/>
        <color theme="1"/>
        <rFont val="Calibri"/>
        <family val="2"/>
        <scheme val="minor"/>
      </rPr>
      <t>Licensor</t>
    </r>
    <r>
      <rPr>
        <sz val="12"/>
        <color theme="1"/>
        <rFont val="Calibri"/>
        <family val="2"/>
        <scheme val="minor"/>
      </rPr>
      <t>").</t>
    </r>
  </si>
  <si>
    <r>
      <t>maintaining internal records for that submittal; and (b) you have authority to bind your organization ("</t>
    </r>
    <r>
      <rPr>
        <b/>
        <sz val="12"/>
        <color theme="1"/>
        <rFont val="Calibri"/>
        <family val="2"/>
      </rPr>
      <t>User</t>
    </r>
    <r>
      <rPr>
        <sz val="12"/>
        <color theme="1"/>
        <rFont val="Calibri"/>
        <family val="2"/>
        <scheme val="minor"/>
      </rPr>
      <t>").  If you are not</t>
    </r>
  </si>
  <si>
    <t>authorized, do not use the Tool.</t>
  </si>
  <si>
    <t>Limited License</t>
  </si>
  <si>
    <t>agreed in writing.</t>
  </si>
  <si>
    <t>notices, logos, or watermarks; (c) bypass or disable protections; or (d) redistribute the Tool to third parties (other than submitting filled</t>
  </si>
  <si>
    <t>the permitted purpose.</t>
  </si>
  <si>
    <t>Upon expiration/termination, User shall stop using the Tool, but may retain archive copies of completed submissions an records</t>
  </si>
  <si>
    <t>created during the Term.</t>
  </si>
  <si>
    <t>(including templates, code, logic) remains Licensor's proprietary material and is not a public record merely by being used to creat submittions.</t>
  </si>
  <si>
    <t>No Professional Services; User Responsibility</t>
  </si>
  <si>
    <t>regulations control.  User is solely responsible for the accuracy and completeness of all data and deliverables.</t>
  </si>
  <si>
    <t>purpose, and non-infringement.)  To the  Maximum extent permitted by law, Licensor will not be liable for indirect, incidental,</t>
  </si>
  <si>
    <t>Feedback</t>
  </si>
  <si>
    <t>Suggestions or feedback may be used by Licensor without restriction or obligation.</t>
  </si>
  <si>
    <t>Governing Law</t>
  </si>
  <si>
    <t>This License is governed by the laws of Alabama, without regard to conflicts principles.  The exclusive venue is the state or federal</t>
  </si>
  <si>
    <t>courts located in Lee County, Alabama.</t>
  </si>
  <si>
    <t>General</t>
  </si>
  <si>
    <t>This is the entire agreement regarding the Tool, and supersedes prior or contemporaneous terms.  If any provision is unenforceable,</t>
  </si>
  <si>
    <t>it will be limited or severed to the minimum extent necessary.  User may not assign this License without Licensor's consent;</t>
  </si>
  <si>
    <t>Licensor may assign in connection with a merger, acquisition, or sale of assets.  Lecensor may issue updated version of the</t>
  </si>
  <si>
    <t>Tool subject to updated terms, use of a new version constitutes acceptance of its terms.</t>
  </si>
  <si>
    <r>
      <t>By clicking "</t>
    </r>
    <r>
      <rPr>
        <b/>
        <sz val="12"/>
        <color theme="1"/>
        <rFont val="Calibri"/>
        <family val="2"/>
      </rPr>
      <t>I ACCEPT</t>
    </r>
    <r>
      <rPr>
        <sz val="12"/>
        <color theme="1"/>
        <rFont val="Calibri"/>
        <family val="2"/>
        <scheme val="minor"/>
      </rPr>
      <t>", you agree to this License on behalf of your organization.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</si>
</sst>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409]d\-mmm\-yy;@"/>
    <numFmt numFmtId="165" formatCode="0.000000"/>
    <numFmt numFmtId="166" formatCode="0."/>
    <numFmt numFmtId="167" formatCode="[$-409]d\ mmmm\ yyyy;@"/>
    <numFmt numFmtId="168" formatCode="[$-409]dd\ mmmm\ yyyy;@"/>
    <numFmt numFmtId="169" formatCode="[&lt;=9999999]###\-####;\(###\)\ ###\-####"/>
    <numFmt numFmtId="170" formatCode="00000"/>
    <numFmt numFmtId="171" formatCode="\-0.000000"/>
    <numFmt numFmtId="172" formatCode="0.0"/>
    <numFmt numFmtId="173" formatCode="0.000"/>
    <numFmt numFmtId="174" formatCode="#,##0.0000"/>
    <numFmt numFmtId="175" formatCode="00\ 00\ 00\ 0\ 000\ 000.000"/>
    <numFmt numFmtId="176" formatCode="[$-409]dd\ mmmm\ yyyy\ h:mm\ AM/PM;@"/>
    <numFmt numFmtId="177" formatCode="0\)"/>
  </numFmts>
  <fonts count="25" x14ac:knownFonts="1">
    <font>
      <sz val="11"/>
      <color theme="1"/>
      <name val="Calibri"/>
      <family val="2"/>
      <scheme val="minor"/>
    </font>
    <font>
      <b/>
      <u/>
      <sz val="12"/>
      <color theme="1"/>
      <name val="Calibri"/>
      <family val="2"/>
      <scheme val="minor"/>
    </font>
    <font>
      <b/>
      <sz val="18"/>
      <color theme="1"/>
      <name val="Calibri"/>
      <family val="2"/>
      <scheme val="minor"/>
    </font>
    <font>
      <sz val="10"/>
      <color theme="1"/>
      <name val="Calibri"/>
      <family val="2"/>
      <scheme val="minor"/>
    </font>
    <font>
      <vertAlign val="subscript"/>
      <sz val="10"/>
      <color theme="1"/>
      <name val="Calibri"/>
      <family val="2"/>
    </font>
    <font>
      <b/>
      <sz val="10"/>
      <color theme="1"/>
      <name val="Calibri"/>
      <family val="2"/>
      <scheme val="minor"/>
    </font>
    <font>
      <vertAlign val="superscript"/>
      <sz val="8"/>
      <color theme="1"/>
      <name val="Calibri"/>
      <family val="2"/>
    </font>
    <font>
      <b/>
      <sz val="12"/>
      <color theme="1"/>
      <name val="Calibri"/>
      <family val="2"/>
      <scheme val="minor"/>
    </font>
    <font>
      <u/>
      <sz val="11"/>
      <color theme="10"/>
      <name val="Calibri"/>
      <family val="2"/>
      <scheme val="minor"/>
    </font>
    <font>
      <b/>
      <u/>
      <sz val="10"/>
      <color theme="1"/>
      <name val="Calibri"/>
      <family val="2"/>
      <scheme val="minor"/>
    </font>
    <font>
      <vertAlign val="subscript"/>
      <sz val="11"/>
      <color theme="1"/>
      <name val="Calibri"/>
      <family val="2"/>
      <scheme val="minor"/>
    </font>
    <font>
      <b/>
      <u/>
      <sz val="16"/>
      <color theme="1"/>
      <name val="Calibri"/>
      <family val="2"/>
      <scheme val="minor"/>
    </font>
    <font>
      <sz val="12"/>
      <color theme="1"/>
      <name val="Calibri"/>
      <family val="2"/>
      <scheme val="minor"/>
    </font>
    <font>
      <u/>
      <sz val="12"/>
      <color theme="1"/>
      <name val="Calibri"/>
      <family val="2"/>
      <scheme val="minor"/>
    </font>
    <font>
      <sz val="11"/>
      <color theme="1"/>
      <name val="Calibri"/>
      <family val="2"/>
    </font>
    <font>
      <u/>
      <sz val="10"/>
      <color theme="10"/>
      <name val="Calibri"/>
      <family val="2"/>
      <scheme val="minor"/>
    </font>
    <font>
      <vertAlign val="superscript"/>
      <sz val="10"/>
      <color theme="1"/>
      <name val="Calibri"/>
      <family val="2"/>
      <scheme val="minor"/>
    </font>
    <font>
      <sz val="8"/>
      <name val="Calibri"/>
      <family val="2"/>
      <scheme val="minor"/>
    </font>
    <font>
      <sz val="9"/>
      <color theme="1"/>
      <name val="Calibri"/>
      <family val="2"/>
      <scheme val="minor"/>
    </font>
    <font>
      <sz val="10"/>
      <color theme="1"/>
      <name val="Calibri"/>
      <family val="2"/>
    </font>
    <font>
      <sz val="9"/>
      <color indexed="81"/>
      <name val="Tahoma"/>
      <family val="2"/>
    </font>
    <font>
      <b/>
      <sz val="9"/>
      <color indexed="81"/>
      <name val="Tahoma"/>
      <family val="2"/>
    </font>
    <font>
      <b/>
      <sz val="11"/>
      <color theme="1"/>
      <name val="Calibri"/>
      <family val="2"/>
      <scheme val="minor"/>
    </font>
    <font>
      <b/>
      <sz val="11"/>
      <color theme="0"/>
      <name val="Calibri"/>
      <family val="2"/>
      <scheme val="minor"/>
    </font>
    <font>
      <b/>
      <sz val="12"/>
      <color theme="1"/>
      <name val="Calibri"/>
      <family val="2"/>
    </font>
  </fonts>
  <fills count="10">
    <fill>
      <patternFill patternType="none"/>
    </fill>
    <fill>
      <patternFill patternType="gray125"/>
    </fill>
    <fill>
      <patternFill patternType="solid">
        <fgColor theme="7" tint="0.59996337778862885"/>
        <bgColor indexed="64"/>
      </patternFill>
    </fill>
    <fill>
      <patternFill patternType="solid">
        <fgColor theme="8" tint="0.599963377788628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14996795556505021"/>
        <bgColor indexed="64"/>
      </patternFill>
    </fill>
    <fill>
      <patternFill patternType="solid">
        <fgColor rgb="FFFFFFCC"/>
        <bgColor indexed="64"/>
      </patternFill>
    </fill>
    <fill>
      <patternFill patternType="solid">
        <fgColor theme="4"/>
        <bgColor theme="4"/>
      </patternFill>
    </fill>
    <fill>
      <patternFill patternType="solid">
        <fgColor theme="7" tint="0.79998168889431442"/>
        <bgColor indexed="64"/>
      </patternFill>
    </fill>
  </fills>
  <borders count="27">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style="double">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right style="medium">
        <color auto="1"/>
      </right>
      <top/>
      <bottom/>
      <diagonal/>
    </border>
    <border>
      <left style="medium">
        <color auto="1"/>
      </left>
      <right/>
      <top/>
      <bottom/>
      <diagonal/>
    </border>
    <border>
      <left/>
      <right/>
      <top style="thick">
        <color auto="1"/>
      </top>
      <bottom/>
      <diagonal/>
    </border>
    <border>
      <left/>
      <right/>
      <top/>
      <bottom style="thick">
        <color auto="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4506668294322"/>
      </left>
      <right/>
      <top style="thin">
        <color theme="4" tint="0.39994506668294322"/>
      </top>
      <bottom/>
      <diagonal/>
    </border>
    <border>
      <left/>
      <right style="thin">
        <color theme="4" tint="0.39994506668294322"/>
      </right>
      <top style="thin">
        <color theme="4" tint="0.39994506668294322"/>
      </top>
      <bottom/>
      <diagonal/>
    </border>
    <border>
      <left style="thin">
        <color theme="4" tint="0.39994506668294322"/>
      </left>
      <right/>
      <top/>
      <bottom/>
      <diagonal/>
    </border>
    <border>
      <left style="hair">
        <color auto="1"/>
      </left>
      <right style="thin">
        <color theme="4" tint="0.39994506668294322"/>
      </right>
      <top style="hair">
        <color auto="1"/>
      </top>
      <bottom style="hair">
        <color auto="1"/>
      </bottom>
      <diagonal/>
    </border>
    <border>
      <left/>
      <right style="thin">
        <color theme="4" tint="0.39994506668294322"/>
      </right>
      <top/>
      <bottom/>
      <diagonal/>
    </border>
    <border>
      <left style="thin">
        <color theme="4" tint="0.39994506668294322"/>
      </left>
      <right/>
      <top/>
      <bottom style="thin">
        <color theme="4" tint="0.39994506668294322"/>
      </bottom>
      <diagonal/>
    </border>
    <border>
      <left/>
      <right style="thin">
        <color theme="4" tint="0.39994506668294322"/>
      </right>
      <top/>
      <bottom style="thin">
        <color theme="4" tint="0.39994506668294322"/>
      </bottom>
      <diagonal/>
    </border>
  </borders>
  <cellStyleXfs count="2">
    <xf numFmtId="0" fontId="0" fillId="0" borderId="0"/>
    <xf numFmtId="0" fontId="8" fillId="0" borderId="0" applyNumberFormat="0" applyFill="0" applyBorder="0" applyAlignment="0" applyProtection="0"/>
  </cellStyleXfs>
  <cellXfs count="215">
    <xf numFmtId="0" fontId="0" fillId="0" borderId="0" xfId="0"/>
    <xf numFmtId="0" fontId="1" fillId="0" borderId="0" xfId="0" applyFont="1" applyAlignment="1">
      <alignment vertical="center"/>
    </xf>
    <xf numFmtId="0" fontId="3" fillId="0" borderId="0" xfId="0" applyFont="1" applyAlignment="1">
      <alignment horizontal="right" vertical="center"/>
    </xf>
    <xf numFmtId="0" fontId="5" fillId="0" borderId="0" xfId="0" applyFont="1" applyAlignment="1">
      <alignment vertical="center" wrapText="1"/>
    </xf>
    <xf numFmtId="0" fontId="3" fillId="0" borderId="0" xfId="0" applyFont="1" applyAlignment="1">
      <alignment horizontal="center" vertical="center"/>
    </xf>
    <xf numFmtId="0" fontId="7" fillId="0" borderId="0" xfId="0" applyFont="1" applyAlignment="1">
      <alignment vertical="center"/>
    </xf>
    <xf numFmtId="0" fontId="3" fillId="0" borderId="0" xfId="0" applyFont="1" applyAlignment="1">
      <alignment horizontal="left" vertical="center"/>
    </xf>
    <xf numFmtId="0" fontId="3" fillId="6" borderId="0" xfId="0" applyFont="1" applyFill="1" applyAlignment="1">
      <alignment vertical="center"/>
    </xf>
    <xf numFmtId="166" fontId="12" fillId="0" borderId="0" xfId="0" applyNumberFormat="1" applyFont="1" applyAlignment="1">
      <alignment horizontal="center" vertical="center"/>
    </xf>
    <xf numFmtId="0" fontId="12" fillId="0" borderId="0" xfId="0" applyFont="1" applyAlignment="1">
      <alignment vertical="center"/>
    </xf>
    <xf numFmtId="0" fontId="12" fillId="0" borderId="1" xfId="0" applyFont="1" applyBorder="1" applyAlignment="1">
      <alignment horizontal="center" vertical="center"/>
    </xf>
    <xf numFmtId="4" fontId="12" fillId="0" borderId="1" xfId="0" applyNumberFormat="1" applyFont="1" applyBorder="1" applyAlignment="1">
      <alignment vertical="center"/>
    </xf>
    <xf numFmtId="0" fontId="13" fillId="2" borderId="1" xfId="0" applyFont="1" applyFill="1" applyBorder="1" applyAlignment="1">
      <alignment vertical="center"/>
    </xf>
    <xf numFmtId="0" fontId="12" fillId="5" borderId="1" xfId="0" applyFont="1" applyFill="1" applyBorder="1" applyAlignment="1">
      <alignment vertical="center"/>
    </xf>
    <xf numFmtId="0" fontId="7" fillId="0" borderId="0" xfId="0" applyFont="1" applyAlignment="1">
      <alignment horizontal="left" vertical="center"/>
    </xf>
    <xf numFmtId="0" fontId="3" fillId="0" borderId="11" xfId="0" applyFont="1" applyBorder="1" applyAlignment="1">
      <alignment horizontal="center" vertical="center"/>
    </xf>
    <xf numFmtId="0" fontId="3" fillId="0" borderId="11" xfId="0" applyFont="1" applyBorder="1" applyAlignment="1" applyProtection="1">
      <alignment horizontal="center" vertical="center"/>
      <protection locked="0"/>
    </xf>
    <xf numFmtId="0" fontId="3" fillId="6" borderId="0" xfId="0" applyFont="1" applyFill="1" applyAlignment="1">
      <alignment horizontal="center" vertical="center"/>
    </xf>
    <xf numFmtId="166" fontId="3" fillId="0" borderId="0" xfId="0" applyNumberFormat="1" applyFont="1" applyAlignment="1">
      <alignment horizontal="center" vertical="center"/>
    </xf>
    <xf numFmtId="0" fontId="2" fillId="0" borderId="0" xfId="0" applyFont="1" applyAlignment="1">
      <alignment vertical="center" wrapText="1"/>
    </xf>
    <xf numFmtId="0" fontId="2" fillId="0" borderId="0" xfId="0" applyFont="1" applyAlignment="1">
      <alignment horizontal="right" vertical="center" wrapText="1"/>
    </xf>
    <xf numFmtId="166" fontId="0" fillId="0" borderId="0" xfId="0" applyNumberFormat="1" applyAlignment="1">
      <alignment horizontal="center" vertical="center"/>
    </xf>
    <xf numFmtId="0" fontId="0" fillId="0" borderId="0" xfId="0" applyAlignment="1">
      <alignment vertical="center"/>
    </xf>
    <xf numFmtId="0" fontId="3" fillId="0" borderId="0" xfId="0" applyFont="1" applyAlignment="1">
      <alignment vertical="center"/>
    </xf>
    <xf numFmtId="0" fontId="14" fillId="0" borderId="0" xfId="0" applyFont="1" applyAlignment="1">
      <alignment horizontal="center" vertical="center"/>
    </xf>
    <xf numFmtId="2" fontId="3" fillId="0" borderId="0" xfId="0" applyNumberFormat="1" applyFont="1" applyAlignment="1">
      <alignment horizontal="right" vertical="center"/>
    </xf>
    <xf numFmtId="2" fontId="3" fillId="0" borderId="0" xfId="0" applyNumberFormat="1" applyFont="1" applyAlignment="1">
      <alignment vertical="center"/>
    </xf>
    <xf numFmtId="0" fontId="3" fillId="0" borderId="0" xfId="0" applyFont="1" applyAlignment="1">
      <alignment horizontal="right"/>
    </xf>
    <xf numFmtId="0" fontId="9" fillId="0" borderId="0" xfId="0" applyFont="1" applyAlignment="1">
      <alignment vertical="center"/>
    </xf>
    <xf numFmtId="165" fontId="3" fillId="0" borderId="0" xfId="0" applyNumberFormat="1" applyFont="1" applyAlignment="1">
      <alignment vertical="center"/>
    </xf>
    <xf numFmtId="4" fontId="3" fillId="0" borderId="0" xfId="0" applyNumberFormat="1" applyFont="1" applyAlignment="1">
      <alignment vertical="center"/>
    </xf>
    <xf numFmtId="0" fontId="3" fillId="0" borderId="0" xfId="0" applyFont="1" applyAlignment="1">
      <alignment horizontal="right" vertical="center" indent="1"/>
    </xf>
    <xf numFmtId="0" fontId="8" fillId="0" borderId="0" xfId="1" applyBorder="1" applyAlignment="1" applyProtection="1">
      <alignment horizontal="left" vertical="center"/>
    </xf>
    <xf numFmtId="0" fontId="5" fillId="4" borderId="5" xfId="0" applyFont="1" applyFill="1" applyBorder="1" applyAlignment="1">
      <alignment vertical="center"/>
    </xf>
    <xf numFmtId="0" fontId="3" fillId="4" borderId="3" xfId="0" applyFont="1" applyFill="1" applyBorder="1" applyAlignment="1">
      <alignment vertical="center"/>
    </xf>
    <xf numFmtId="0" fontId="3" fillId="4" borderId="6" xfId="0" applyFont="1" applyFill="1" applyBorder="1" applyAlignment="1">
      <alignment vertical="center"/>
    </xf>
    <xf numFmtId="0" fontId="3" fillId="4" borderId="7" xfId="0" applyFont="1" applyFill="1" applyBorder="1" applyAlignment="1">
      <alignment vertical="center"/>
    </xf>
    <xf numFmtId="0" fontId="3" fillId="4" borderId="0" xfId="0" applyFont="1" applyFill="1" applyAlignment="1">
      <alignment vertical="center"/>
    </xf>
    <xf numFmtId="0" fontId="9" fillId="4" borderId="0" xfId="0" applyFont="1" applyFill="1" applyAlignment="1">
      <alignment horizontal="right" vertical="center"/>
    </xf>
    <xf numFmtId="0" fontId="9" fillId="4" borderId="0" xfId="0" applyFont="1" applyFill="1" applyAlignment="1">
      <alignment vertical="center"/>
    </xf>
    <xf numFmtId="0" fontId="3" fillId="4" borderId="8" xfId="0" applyFont="1" applyFill="1" applyBorder="1" applyAlignment="1">
      <alignment vertical="center"/>
    </xf>
    <xf numFmtId="0" fontId="3" fillId="4" borderId="0" xfId="0" applyFont="1" applyFill="1" applyAlignment="1">
      <alignment horizontal="right" vertical="center"/>
    </xf>
    <xf numFmtId="0" fontId="3" fillId="4" borderId="9" xfId="0" applyFont="1" applyFill="1" applyBorder="1" applyAlignment="1">
      <alignment vertical="center"/>
    </xf>
    <xf numFmtId="0" fontId="3" fillId="4" borderId="1" xfId="0" applyFont="1" applyFill="1" applyBorder="1" applyAlignment="1">
      <alignment vertical="center"/>
    </xf>
    <xf numFmtId="0" fontId="3" fillId="4" borderId="10" xfId="0" applyFont="1" applyFill="1" applyBorder="1" applyAlignment="1">
      <alignment vertical="center"/>
    </xf>
    <xf numFmtId="166" fontId="11" fillId="0" borderId="0" xfId="0" applyNumberFormat="1" applyFont="1" applyAlignment="1">
      <alignment vertical="center"/>
    </xf>
    <xf numFmtId="0" fontId="12" fillId="0" borderId="0" xfId="0" applyFont="1" applyAlignment="1">
      <alignment horizontal="left" vertical="center" wrapText="1"/>
    </xf>
    <xf numFmtId="0" fontId="12" fillId="0" borderId="0" xfId="0" applyFont="1" applyAlignment="1">
      <alignment vertical="center" wrapText="1"/>
    </xf>
    <xf numFmtId="0" fontId="3" fillId="0" borderId="0" xfId="0" applyFont="1" applyAlignment="1">
      <alignment vertical="top" wrapText="1"/>
    </xf>
    <xf numFmtId="0" fontId="1" fillId="0" borderId="0" xfId="0" applyFont="1" applyAlignment="1">
      <alignment horizontal="left" vertical="center"/>
    </xf>
    <xf numFmtId="0" fontId="12" fillId="0" borderId="11" xfId="0" applyFont="1" applyBorder="1" applyAlignment="1" applyProtection="1">
      <alignment horizontal="center" vertical="center"/>
      <protection locked="0"/>
    </xf>
    <xf numFmtId="165" fontId="3" fillId="0" borderId="0" xfId="0" applyNumberFormat="1" applyFont="1" applyAlignment="1" applyProtection="1">
      <alignment vertical="center"/>
      <protection hidden="1"/>
    </xf>
    <xf numFmtId="0" fontId="0" fillId="0" borderId="0" xfId="0" applyAlignment="1">
      <alignment vertical="top" wrapText="1"/>
    </xf>
    <xf numFmtId="0" fontId="3" fillId="0" borderId="3" xfId="0" applyFont="1" applyBorder="1" applyAlignment="1">
      <alignment vertical="center"/>
    </xf>
    <xf numFmtId="0" fontId="0" fillId="0" borderId="0" xfId="0" applyAlignment="1">
      <alignment vertical="center" wrapText="1"/>
    </xf>
    <xf numFmtId="0" fontId="2" fillId="6" borderId="0" xfId="0" applyFont="1" applyFill="1" applyAlignment="1">
      <alignment vertical="center" wrapText="1"/>
    </xf>
    <xf numFmtId="0" fontId="2" fillId="0" borderId="0" xfId="0" applyFont="1" applyAlignment="1">
      <alignment vertical="center"/>
    </xf>
    <xf numFmtId="0" fontId="3" fillId="6" borderId="0" xfId="0" applyFont="1" applyFill="1" applyAlignment="1">
      <alignment horizontal="right" vertical="center"/>
    </xf>
    <xf numFmtId="0" fontId="1" fillId="6" borderId="0" xfId="0" applyFont="1" applyFill="1" applyAlignment="1">
      <alignment vertical="center"/>
    </xf>
    <xf numFmtId="1" fontId="3" fillId="0" borderId="0" xfId="0" applyNumberFormat="1" applyFont="1" applyAlignment="1">
      <alignment vertical="center"/>
    </xf>
    <xf numFmtId="166" fontId="0" fillId="0" borderId="0" xfId="0" applyNumberFormat="1" applyAlignment="1">
      <alignment horizontal="left" vertical="center"/>
    </xf>
    <xf numFmtId="0" fontId="3" fillId="0" borderId="0" xfId="0" applyFont="1"/>
    <xf numFmtId="0" fontId="0" fillId="0" borderId="0" xfId="0" applyAlignment="1">
      <alignment vertical="top"/>
    </xf>
    <xf numFmtId="166" fontId="0" fillId="0" borderId="0" xfId="0" applyNumberFormat="1" applyAlignment="1">
      <alignment horizontal="center" vertical="top"/>
    </xf>
    <xf numFmtId="0" fontId="3" fillId="0" borderId="0" xfId="0" applyFont="1" applyAlignment="1">
      <alignment vertical="top"/>
    </xf>
    <xf numFmtId="0" fontId="1" fillId="0" borderId="13" xfId="0" applyFont="1" applyBorder="1" applyAlignment="1">
      <alignment vertical="center"/>
    </xf>
    <xf numFmtId="0" fontId="3" fillId="0" borderId="14" xfId="0" applyFont="1" applyBorder="1" applyAlignment="1">
      <alignment vertical="center"/>
    </xf>
    <xf numFmtId="0" fontId="7" fillId="6" borderId="0" xfId="0" applyFont="1" applyFill="1" applyAlignment="1">
      <alignment horizontal="center" vertical="center"/>
    </xf>
    <xf numFmtId="0" fontId="3" fillId="0" borderId="1" xfId="0" applyFont="1" applyBorder="1" applyAlignment="1">
      <alignment vertical="center"/>
    </xf>
    <xf numFmtId="0" fontId="0" fillId="0" borderId="0" xfId="0" applyAlignment="1">
      <alignment horizontal="right" vertical="center"/>
    </xf>
    <xf numFmtId="0" fontId="0" fillId="0" borderId="0" xfId="0" applyAlignment="1">
      <alignment horizontal="center"/>
    </xf>
    <xf numFmtId="2" fontId="0" fillId="0" borderId="0" xfId="0" applyNumberFormat="1"/>
    <xf numFmtId="0" fontId="0" fillId="0" borderId="0" xfId="0" applyAlignment="1">
      <alignment horizontal="right"/>
    </xf>
    <xf numFmtId="0" fontId="3" fillId="0" borderId="0" xfId="0" applyFont="1" applyAlignment="1">
      <alignment vertical="center" wrapText="1"/>
    </xf>
    <xf numFmtId="166" fontId="0" fillId="0" borderId="0" xfId="0" applyNumberFormat="1" applyAlignment="1">
      <alignment horizontal="center" vertical="top" wrapText="1"/>
    </xf>
    <xf numFmtId="0" fontId="3" fillId="6" borderId="0" xfId="0" applyFont="1" applyFill="1" applyAlignment="1">
      <alignment vertical="top" wrapText="1"/>
    </xf>
    <xf numFmtId="166" fontId="0" fillId="0" borderId="0" xfId="0" applyNumberFormat="1" applyAlignment="1">
      <alignment horizontal="center" vertical="center" wrapText="1"/>
    </xf>
    <xf numFmtId="166" fontId="0" fillId="0" borderId="0" xfId="0" applyNumberFormat="1" applyAlignment="1">
      <alignment horizontal="left" vertical="center" wrapText="1"/>
    </xf>
    <xf numFmtId="0" fontId="3" fillId="6" borderId="0" xfId="0" applyFont="1" applyFill="1" applyAlignment="1">
      <alignment vertical="center" wrapText="1"/>
    </xf>
    <xf numFmtId="166" fontId="3" fillId="0" borderId="0" xfId="0" applyNumberFormat="1" applyFont="1" applyAlignment="1">
      <alignment horizontal="center" vertical="top"/>
    </xf>
    <xf numFmtId="0" fontId="19" fillId="0" borderId="0" xfId="0" applyFont="1" applyAlignment="1">
      <alignment horizontal="center" vertical="center"/>
    </xf>
    <xf numFmtId="166" fontId="3" fillId="0" borderId="0" xfId="0" applyNumberFormat="1" applyFont="1" applyAlignment="1">
      <alignment vertical="center"/>
    </xf>
    <xf numFmtId="0" fontId="3" fillId="6" borderId="11" xfId="0" applyFont="1" applyFill="1" applyBorder="1" applyAlignment="1">
      <alignment vertical="center"/>
    </xf>
    <xf numFmtId="0" fontId="3" fillId="6" borderId="11" xfId="0" applyFont="1" applyFill="1" applyBorder="1" applyAlignment="1">
      <alignment horizontal="center" vertical="center"/>
    </xf>
    <xf numFmtId="0" fontId="22" fillId="0" borderId="0" xfId="0" applyFont="1"/>
    <xf numFmtId="3" fontId="3" fillId="6" borderId="11" xfId="0" applyNumberFormat="1" applyFont="1" applyFill="1" applyBorder="1" applyAlignment="1">
      <alignment horizontal="center" vertical="center"/>
    </xf>
    <xf numFmtId="0" fontId="5" fillId="0" borderId="0" xfId="0" applyFont="1" applyAlignment="1">
      <alignment vertical="center"/>
    </xf>
    <xf numFmtId="166" fontId="3" fillId="0" borderId="0" xfId="0" applyNumberFormat="1" applyFont="1" applyAlignment="1">
      <alignment horizontal="right" vertical="center"/>
    </xf>
    <xf numFmtId="0" fontId="12" fillId="0" borderId="11" xfId="0" applyFont="1" applyBorder="1" applyAlignment="1">
      <alignment horizontal="center" vertical="center"/>
    </xf>
    <xf numFmtId="0" fontId="3" fillId="0" borderId="3" xfId="0" applyFont="1" applyBorder="1" applyAlignment="1">
      <alignment horizontal="right" vertical="center"/>
    </xf>
    <xf numFmtId="166" fontId="3" fillId="0" borderId="0" xfId="0" applyNumberFormat="1" applyFont="1" applyAlignment="1">
      <alignment vertical="center" wrapText="1"/>
    </xf>
    <xf numFmtId="166" fontId="3" fillId="0" borderId="0" xfId="0" applyNumberFormat="1" applyFont="1" applyAlignment="1">
      <alignment horizontal="center" vertical="center" wrapText="1"/>
    </xf>
    <xf numFmtId="166" fontId="3" fillId="0" borderId="0" xfId="0" applyNumberFormat="1" applyFont="1" applyAlignment="1">
      <alignment horizontal="center" vertical="top" wrapText="1"/>
    </xf>
    <xf numFmtId="0" fontId="3" fillId="0" borderId="0" xfId="0" applyFont="1" applyAlignment="1">
      <alignment horizontal="center" vertical="center" wrapText="1"/>
    </xf>
    <xf numFmtId="172" fontId="3" fillId="0" borderId="0" xfId="0" applyNumberFormat="1" applyFont="1" applyAlignment="1">
      <alignment vertical="center"/>
    </xf>
    <xf numFmtId="0" fontId="5" fillId="0" borderId="0" xfId="0" applyFont="1" applyAlignment="1">
      <alignment horizontal="center" vertical="center"/>
    </xf>
    <xf numFmtId="166" fontId="5" fillId="0" borderId="0" xfId="0" applyNumberFormat="1" applyFont="1" applyAlignment="1">
      <alignment textRotation="90"/>
    </xf>
    <xf numFmtId="0" fontId="5" fillId="0" borderId="0" xfId="0" applyFont="1" applyAlignment="1">
      <alignment textRotation="90"/>
    </xf>
    <xf numFmtId="166" fontId="5" fillId="0" borderId="15" xfId="0" applyNumberFormat="1" applyFont="1" applyBorder="1" applyAlignment="1">
      <alignment vertical="center"/>
    </xf>
    <xf numFmtId="166" fontId="3" fillId="0" borderId="15" xfId="0" applyNumberFormat="1" applyFont="1" applyBorder="1" applyAlignment="1">
      <alignment vertical="center"/>
    </xf>
    <xf numFmtId="1" fontId="3" fillId="0" borderId="15" xfId="0" applyNumberFormat="1" applyFont="1" applyBorder="1" applyAlignment="1">
      <alignment vertical="center"/>
    </xf>
    <xf numFmtId="2" fontId="3" fillId="0" borderId="15" xfId="0" applyNumberFormat="1" applyFont="1" applyBorder="1" applyAlignment="1">
      <alignment vertical="center"/>
    </xf>
    <xf numFmtId="172" fontId="3" fillId="0" borderId="15" xfId="0" applyNumberFormat="1" applyFont="1" applyBorder="1" applyAlignment="1">
      <alignment vertical="center"/>
    </xf>
    <xf numFmtId="0" fontId="5" fillId="0" borderId="15" xfId="0" applyFont="1" applyBorder="1" applyAlignment="1">
      <alignment vertical="center"/>
    </xf>
    <xf numFmtId="0" fontId="3" fillId="0" borderId="15" xfId="0" applyFont="1" applyBorder="1" applyAlignment="1">
      <alignment vertical="center"/>
    </xf>
    <xf numFmtId="0" fontId="5" fillId="4" borderId="0" xfId="0" applyFont="1" applyFill="1" applyAlignment="1">
      <alignment horizontal="right" vertical="center"/>
    </xf>
    <xf numFmtId="166" fontId="3" fillId="0" borderId="16" xfId="0" applyNumberFormat="1" applyFont="1" applyBorder="1" applyAlignment="1">
      <alignment vertical="center"/>
    </xf>
    <xf numFmtId="174" fontId="3" fillId="6" borderId="11" xfId="0" applyNumberFormat="1" applyFont="1" applyFill="1" applyBorder="1" applyAlignment="1">
      <alignment vertical="center"/>
    </xf>
    <xf numFmtId="1" fontId="3" fillId="0" borderId="3" xfId="0" applyNumberFormat="1" applyFont="1" applyBorder="1" applyAlignment="1">
      <alignment vertical="center"/>
    </xf>
    <xf numFmtId="167" fontId="0" fillId="7" borderId="12" xfId="0" applyNumberFormat="1" applyFill="1" applyBorder="1" applyAlignment="1">
      <alignment horizontal="center"/>
    </xf>
    <xf numFmtId="0" fontId="0" fillId="7" borderId="12" xfId="0" applyFill="1" applyBorder="1" applyAlignment="1">
      <alignment horizontal="center"/>
    </xf>
    <xf numFmtId="2" fontId="0" fillId="0" borderId="0" xfId="0" applyNumberFormat="1" applyAlignment="1">
      <alignment horizontal="center"/>
    </xf>
    <xf numFmtId="168" fontId="0" fillId="0" borderId="0" xfId="0" applyNumberFormat="1" applyAlignment="1">
      <alignment horizontal="center"/>
    </xf>
    <xf numFmtId="167" fontId="0" fillId="0" borderId="0" xfId="0" applyNumberFormat="1" applyAlignment="1">
      <alignment horizontal="center"/>
    </xf>
    <xf numFmtId="2" fontId="0" fillId="0" borderId="0" xfId="0" applyNumberFormat="1" applyAlignment="1">
      <alignment horizontal="center" vertical="center"/>
    </xf>
    <xf numFmtId="168" fontId="0" fillId="0" borderId="0" xfId="0" quotePrefix="1" applyNumberFormat="1" applyAlignment="1">
      <alignment horizontal="center"/>
    </xf>
    <xf numFmtId="167" fontId="0" fillId="0" borderId="0" xfId="0" quotePrefix="1" applyNumberFormat="1" applyAlignment="1">
      <alignment horizontal="center"/>
    </xf>
    <xf numFmtId="0" fontId="7" fillId="0" borderId="0" xfId="0" applyFont="1" applyAlignment="1">
      <alignment horizontal="right" vertical="center"/>
    </xf>
    <xf numFmtId="0" fontId="12" fillId="6" borderId="0" xfId="0" applyFont="1" applyFill="1" applyAlignment="1">
      <alignment vertical="center"/>
    </xf>
    <xf numFmtId="0" fontId="7" fillId="0" borderId="11" xfId="0" applyFont="1" applyBorder="1" applyAlignment="1" applyProtection="1">
      <alignment horizontal="center" vertical="center"/>
      <protection locked="0"/>
    </xf>
    <xf numFmtId="0" fontId="12" fillId="6" borderId="11" xfId="0" applyFont="1" applyFill="1" applyBorder="1" applyAlignment="1">
      <alignment horizontal="center" vertical="center"/>
    </xf>
    <xf numFmtId="0" fontId="12" fillId="6" borderId="0" xfId="0" applyFont="1" applyFill="1" applyAlignment="1">
      <alignment horizontal="center" vertical="center"/>
    </xf>
    <xf numFmtId="166" fontId="12" fillId="6" borderId="0" xfId="0" applyNumberFormat="1" applyFont="1" applyFill="1" applyAlignment="1">
      <alignment horizontal="center" vertical="center"/>
    </xf>
    <xf numFmtId="0" fontId="0" fillId="0" borderId="20" xfId="0" applyBorder="1" applyAlignment="1">
      <alignment horizontal="right" vertical="center"/>
    </xf>
    <xf numFmtId="176" fontId="0" fillId="0" borderId="21" xfId="0" applyNumberFormat="1" applyBorder="1" applyAlignment="1">
      <alignment horizontal="center"/>
    </xf>
    <xf numFmtId="0" fontId="0" fillId="0" borderId="22" xfId="0" applyBorder="1" applyAlignment="1">
      <alignment horizontal="right" vertical="center"/>
    </xf>
    <xf numFmtId="0" fontId="0" fillId="9" borderId="23" xfId="0" applyFill="1" applyBorder="1" applyAlignment="1">
      <alignment horizontal="center"/>
    </xf>
    <xf numFmtId="176" fontId="0" fillId="9" borderId="12" xfId="0" applyNumberFormat="1" applyFill="1" applyBorder="1" applyAlignment="1">
      <alignment horizontal="center"/>
    </xf>
    <xf numFmtId="176" fontId="0" fillId="0" borderId="24" xfId="0" applyNumberFormat="1" applyBorder="1" applyAlignment="1">
      <alignment horizontal="center"/>
    </xf>
    <xf numFmtId="0" fontId="0" fillId="0" borderId="24" xfId="0" applyBorder="1" applyAlignment="1">
      <alignment horizontal="center"/>
    </xf>
    <xf numFmtId="0" fontId="0" fillId="0" borderId="25" xfId="0" applyBorder="1" applyAlignment="1">
      <alignment horizontal="right" vertical="center"/>
    </xf>
    <xf numFmtId="0" fontId="0" fillId="0" borderId="26" xfId="0" applyBorder="1" applyAlignment="1">
      <alignment horizontal="center"/>
    </xf>
    <xf numFmtId="0" fontId="0" fillId="0" borderId="0" xfId="0" applyAlignment="1">
      <alignment horizontal="right" vertical="center" indent="1"/>
    </xf>
    <xf numFmtId="0" fontId="23" fillId="8" borderId="17" xfId="0" applyFont="1" applyFill="1" applyBorder="1" applyAlignment="1">
      <alignment horizontal="center" vertical="center"/>
    </xf>
    <xf numFmtId="168" fontId="0" fillId="0" borderId="0" xfId="0" quotePrefix="1" applyNumberFormat="1" applyAlignment="1">
      <alignment horizontal="center" vertical="center"/>
    </xf>
    <xf numFmtId="0" fontId="0" fillId="0" borderId="0" xfId="0" applyAlignment="1">
      <alignment horizontal="center" vertical="center"/>
    </xf>
    <xf numFmtId="167" fontId="0" fillId="0" borderId="0" xfId="0" quotePrefix="1" applyNumberFormat="1" applyAlignment="1">
      <alignment horizontal="center" vertical="center"/>
    </xf>
    <xf numFmtId="1" fontId="0" fillId="0" borderId="0" xfId="0" applyNumberFormat="1" applyAlignment="1">
      <alignment horizontal="center"/>
    </xf>
    <xf numFmtId="0" fontId="12" fillId="0" borderId="0" xfId="0" applyFont="1" applyAlignment="1">
      <alignment vertical="top" wrapText="1"/>
    </xf>
    <xf numFmtId="177" fontId="7" fillId="0" borderId="0" xfId="0" applyNumberFormat="1" applyFont="1" applyAlignment="1">
      <alignment horizontal="right" vertical="center"/>
    </xf>
    <xf numFmtId="177" fontId="7" fillId="0" borderId="0" xfId="0" applyNumberFormat="1" applyFont="1" applyAlignment="1">
      <alignment vertical="center"/>
    </xf>
    <xf numFmtId="0" fontId="7" fillId="6" borderId="0" xfId="0" applyFont="1" applyFill="1" applyAlignment="1">
      <alignment horizontal="right" vertical="center"/>
    </xf>
    <xf numFmtId="0" fontId="23" fillId="8" borderId="18" xfId="0" applyFont="1" applyFill="1" applyBorder="1" applyAlignment="1">
      <alignment horizontal="center" vertical="center"/>
    </xf>
    <xf numFmtId="0" fontId="23" fillId="8" borderId="19" xfId="0" applyFont="1" applyFill="1" applyBorder="1" applyAlignment="1">
      <alignment horizontal="center" vertical="center"/>
    </xf>
    <xf numFmtId="168" fontId="12" fillId="0" borderId="0" xfId="0" applyNumberFormat="1" applyFont="1" applyAlignment="1">
      <alignment horizontal="left" vertical="center"/>
    </xf>
    <xf numFmtId="0" fontId="22" fillId="0" borderId="0" xfId="0" applyFont="1" applyAlignment="1">
      <alignmen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175" fontId="3" fillId="0" borderId="1" xfId="0" applyNumberFormat="1" applyFont="1" applyBorder="1" applyAlignment="1" applyProtection="1">
      <alignment horizontal="right" vertical="center"/>
      <protection locked="0"/>
    </xf>
    <xf numFmtId="4" fontId="3" fillId="0" borderId="2" xfId="0" applyNumberFormat="1" applyFont="1" applyBorder="1" applyAlignment="1" applyProtection="1">
      <alignment horizontal="right" vertical="center"/>
      <protection locked="0"/>
    </xf>
    <xf numFmtId="0" fontId="3" fillId="0" borderId="0" xfId="0" applyFont="1" applyAlignment="1">
      <alignment horizontal="right" vertical="center"/>
    </xf>
    <xf numFmtId="2" fontId="3" fillId="0" borderId="0" xfId="0" applyNumberFormat="1" applyFont="1" applyAlignment="1">
      <alignment horizontal="right" vertical="center"/>
    </xf>
    <xf numFmtId="4" fontId="3" fillId="0" borderId="1" xfId="0" applyNumberFormat="1" applyFont="1" applyBorder="1" applyAlignment="1" applyProtection="1">
      <alignment horizontal="right" vertical="center"/>
      <protection locked="0"/>
    </xf>
    <xf numFmtId="166" fontId="5" fillId="0" borderId="0" xfId="0" applyNumberFormat="1" applyFont="1" applyAlignment="1">
      <alignment horizontal="center" textRotation="90"/>
    </xf>
    <xf numFmtId="0" fontId="5" fillId="0" borderId="0" xfId="0" applyFont="1" applyAlignment="1">
      <alignment horizontal="center" textRotation="90"/>
    </xf>
    <xf numFmtId="2" fontId="3" fillId="0" borderId="15" xfId="0" applyNumberFormat="1" applyFont="1" applyBorder="1" applyAlignment="1">
      <alignment horizontal="center" vertical="center"/>
    </xf>
    <xf numFmtId="2" fontId="3" fillId="0" borderId="0" xfId="0" applyNumberFormat="1" applyFont="1" applyAlignment="1">
      <alignment horizontal="center" vertical="center"/>
    </xf>
    <xf numFmtId="172" fontId="3" fillId="0" borderId="15" xfId="0" applyNumberFormat="1" applyFont="1" applyBorder="1" applyAlignment="1">
      <alignment horizontal="center" vertical="center"/>
    </xf>
    <xf numFmtId="172" fontId="3" fillId="0" borderId="0" xfId="0" applyNumberFormat="1" applyFont="1" applyAlignment="1">
      <alignment horizontal="center" vertical="center"/>
    </xf>
    <xf numFmtId="2" fontId="3" fillId="0" borderId="1" xfId="0" applyNumberFormat="1" applyFont="1" applyBorder="1" applyAlignment="1" applyProtection="1">
      <alignment horizontal="right" vertical="center"/>
      <protection locked="0"/>
    </xf>
    <xf numFmtId="164" fontId="3" fillId="0" borderId="1" xfId="0" applyNumberFormat="1" applyFont="1" applyBorder="1" applyAlignment="1" applyProtection="1">
      <alignment horizontal="center" vertical="center"/>
      <protection hidden="1"/>
    </xf>
    <xf numFmtId="1" fontId="3" fillId="0" borderId="2" xfId="0" applyNumberFormat="1" applyFont="1" applyBorder="1" applyAlignment="1" applyProtection="1">
      <alignment horizontal="right" vertical="center"/>
      <protection locked="0"/>
    </xf>
    <xf numFmtId="2" fontId="3" fillId="0" borderId="2" xfId="0" applyNumberFormat="1" applyFont="1" applyBorder="1" applyAlignment="1" applyProtection="1">
      <alignment horizontal="right" vertical="center"/>
      <protection locked="0"/>
    </xf>
    <xf numFmtId="173" fontId="3" fillId="0" borderId="0" xfId="0" applyNumberFormat="1" applyFont="1" applyAlignment="1">
      <alignment horizontal="center" vertical="center"/>
    </xf>
    <xf numFmtId="2" fontId="3" fillId="0" borderId="1" xfId="0" applyNumberFormat="1" applyFont="1" applyBorder="1" applyAlignment="1">
      <alignment horizontal="right" vertical="center"/>
    </xf>
    <xf numFmtId="0" fontId="3" fillId="0" borderId="0" xfId="0" applyFont="1" applyAlignment="1">
      <alignment horizontal="center" vertical="center"/>
    </xf>
    <xf numFmtId="167" fontId="18" fillId="0" borderId="0" xfId="0" applyNumberFormat="1" applyFont="1" applyAlignment="1">
      <alignment horizontal="left" vertical="center"/>
    </xf>
    <xf numFmtId="0" fontId="3" fillId="0" borderId="2"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center" vertical="center"/>
      <protection locked="0"/>
    </xf>
    <xf numFmtId="0" fontId="15" fillId="0" borderId="1" xfId="1" applyFont="1" applyBorder="1" applyAlignment="1" applyProtection="1">
      <alignment horizontal="left" vertical="center"/>
      <protection locked="0"/>
    </xf>
    <xf numFmtId="169" fontId="3" fillId="0" borderId="2" xfId="0" applyNumberFormat="1" applyFont="1" applyBorder="1" applyAlignment="1" applyProtection="1">
      <alignment horizontal="left" vertical="center"/>
      <protection locked="0"/>
    </xf>
    <xf numFmtId="0" fontId="3" fillId="0" borderId="1" xfId="0" applyFont="1" applyBorder="1" applyAlignment="1" applyProtection="1">
      <alignment horizontal="left" vertical="center"/>
      <protection hidden="1"/>
    </xf>
    <xf numFmtId="0" fontId="3" fillId="0" borderId="5"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164" fontId="3" fillId="0" borderId="1" xfId="0" applyNumberFormat="1" applyFont="1" applyBorder="1" applyAlignment="1" applyProtection="1">
      <alignment horizontal="center" vertical="center"/>
      <protection locked="0"/>
    </xf>
    <xf numFmtId="0" fontId="3" fillId="0" borderId="2" xfId="0" applyFont="1" applyBorder="1" applyAlignment="1" applyProtection="1">
      <alignment horizontal="center" vertical="center"/>
      <protection hidden="1"/>
    </xf>
    <xf numFmtId="165" fontId="3" fillId="0" borderId="1" xfId="0" applyNumberFormat="1" applyFont="1" applyBorder="1" applyAlignment="1" applyProtection="1">
      <alignment horizontal="right" vertical="center"/>
      <protection locked="0"/>
    </xf>
    <xf numFmtId="171" fontId="3" fillId="0" borderId="1" xfId="0" applyNumberFormat="1" applyFont="1" applyBorder="1" applyAlignment="1" applyProtection="1">
      <alignment horizontal="right" vertical="center"/>
      <protection locked="0"/>
    </xf>
    <xf numFmtId="0" fontId="2" fillId="0" borderId="0" xfId="0" applyFont="1" applyAlignment="1">
      <alignment horizontal="right" vertical="center" wrapText="1"/>
    </xf>
    <xf numFmtId="0" fontId="11" fillId="0" borderId="0" xfId="0" applyFont="1" applyAlignment="1">
      <alignment horizontal="left" vertical="center"/>
    </xf>
    <xf numFmtId="0" fontId="5" fillId="0" borderId="0" xfId="0" applyFont="1" applyAlignment="1">
      <alignment horizontal="center" vertical="center"/>
    </xf>
    <xf numFmtId="0" fontId="3" fillId="0" borderId="0" xfId="0" applyFont="1" applyAlignment="1">
      <alignment horizontal="center" vertical="center" textRotation="90" wrapText="1"/>
    </xf>
    <xf numFmtId="0" fontId="3" fillId="0" borderId="0" xfId="0" applyFont="1" applyAlignment="1">
      <alignment horizontal="left" vertical="center"/>
    </xf>
    <xf numFmtId="4" fontId="3" fillId="0" borderId="1" xfId="0" applyNumberFormat="1" applyFont="1" applyBorder="1" applyAlignment="1" applyProtection="1">
      <alignment horizontal="right" vertical="center"/>
      <protection hidden="1"/>
    </xf>
    <xf numFmtId="4" fontId="3" fillId="0" borderId="1" xfId="0" quotePrefix="1" applyNumberFormat="1" applyFont="1" applyBorder="1" applyAlignment="1" applyProtection="1">
      <alignment horizontal="right" vertical="center"/>
      <protection locked="0"/>
    </xf>
    <xf numFmtId="0" fontId="3" fillId="0" borderId="1" xfId="0" applyFont="1" applyBorder="1" applyAlignment="1" applyProtection="1">
      <alignment horizontal="center" vertical="center"/>
      <protection locked="0"/>
    </xf>
    <xf numFmtId="174" fontId="3" fillId="0" borderId="1" xfId="0" applyNumberFormat="1" applyFont="1" applyBorder="1" applyAlignment="1" applyProtection="1">
      <alignment horizontal="right" vertical="center"/>
      <protection hidden="1"/>
    </xf>
    <xf numFmtId="4" fontId="3" fillId="0" borderId="4" xfId="0" applyNumberFormat="1" applyFont="1" applyBorder="1" applyAlignment="1" applyProtection="1">
      <alignment horizontal="right" vertical="center"/>
      <protection locked="0"/>
    </xf>
    <xf numFmtId="3" fontId="3" fillId="0" borderId="2" xfId="0" applyNumberFormat="1" applyFont="1" applyBorder="1" applyAlignment="1" applyProtection="1">
      <alignment horizontal="right" vertical="center"/>
      <protection hidden="1"/>
    </xf>
    <xf numFmtId="166" fontId="5" fillId="0" borderId="0" xfId="0" applyNumberFormat="1" applyFont="1" applyAlignment="1">
      <alignment horizontal="left" textRotation="90"/>
    </xf>
    <xf numFmtId="1" fontId="3" fillId="0" borderId="1" xfId="0" applyNumberFormat="1" applyFont="1" applyBorder="1" applyAlignment="1" applyProtection="1">
      <alignment horizontal="right" vertical="center"/>
      <protection locked="0"/>
    </xf>
    <xf numFmtId="169" fontId="3" fillId="0" borderId="1" xfId="0" applyNumberFormat="1" applyFont="1" applyBorder="1" applyAlignment="1" applyProtection="1">
      <alignment horizontal="center" vertical="center"/>
      <protection locked="0"/>
    </xf>
    <xf numFmtId="165" fontId="3" fillId="0" borderId="1" xfId="0" applyNumberFormat="1" applyFont="1" applyBorder="1" applyAlignment="1" applyProtection="1">
      <alignment horizontal="right" vertical="center"/>
      <protection hidden="1"/>
    </xf>
    <xf numFmtId="2" fontId="3" fillId="0" borderId="2" xfId="0" applyNumberFormat="1" applyFont="1" applyBorder="1" applyAlignment="1">
      <alignment horizontal="right" vertical="center"/>
    </xf>
    <xf numFmtId="169" fontId="3" fillId="0" borderId="2" xfId="0" applyNumberFormat="1" applyFont="1" applyBorder="1" applyAlignment="1" applyProtection="1">
      <alignment horizontal="center" vertical="center"/>
      <protection locked="0"/>
    </xf>
    <xf numFmtId="0" fontId="3" fillId="0" borderId="2" xfId="0" applyFont="1" applyBorder="1" applyAlignment="1">
      <alignment horizontal="left" vertical="center"/>
    </xf>
    <xf numFmtId="0" fontId="8" fillId="0" borderId="2" xfId="1" applyBorder="1" applyAlignment="1" applyProtection="1">
      <alignment horizontal="left" vertical="center"/>
      <protection locked="0"/>
    </xf>
    <xf numFmtId="0" fontId="3" fillId="0" borderId="1" xfId="0" applyFont="1" applyBorder="1" applyAlignment="1">
      <alignment horizontal="left" vertical="center"/>
    </xf>
    <xf numFmtId="0" fontId="3" fillId="0" borderId="0" xfId="0" applyFont="1" applyAlignment="1">
      <alignment horizontal="left" vertical="top" wrapText="1"/>
    </xf>
    <xf numFmtId="170" fontId="3" fillId="0" borderId="1" xfId="0" applyNumberFormat="1" applyFont="1" applyBorder="1" applyAlignment="1" applyProtection="1">
      <alignment horizontal="center" vertical="center"/>
      <protection locked="0"/>
    </xf>
    <xf numFmtId="164" fontId="3" fillId="0" borderId="2" xfId="0" applyNumberFormat="1" applyFont="1" applyBorder="1" applyAlignment="1" applyProtection="1">
      <alignment horizontal="center" vertical="center"/>
      <protection hidden="1"/>
    </xf>
    <xf numFmtId="0" fontId="3" fillId="0" borderId="2" xfId="0" applyFont="1" applyBorder="1" applyAlignment="1" applyProtection="1">
      <alignment horizontal="left" vertical="center"/>
      <protection hidden="1"/>
    </xf>
    <xf numFmtId="0" fontId="7" fillId="4" borderId="0" xfId="0" applyFont="1" applyFill="1" applyAlignment="1">
      <alignment horizontal="left" vertical="center"/>
    </xf>
    <xf numFmtId="175" fontId="3" fillId="0" borderId="1" xfId="0" applyNumberFormat="1" applyFont="1" applyBorder="1" applyAlignment="1">
      <alignment horizontal="right" vertical="center"/>
    </xf>
    <xf numFmtId="165" fontId="3" fillId="0" borderId="2" xfId="0" applyNumberFormat="1" applyFont="1" applyBorder="1" applyAlignment="1" applyProtection="1">
      <alignment horizontal="right" vertical="center"/>
      <protection hidden="1"/>
    </xf>
    <xf numFmtId="171" fontId="3" fillId="0" borderId="2" xfId="0" applyNumberFormat="1" applyFont="1" applyBorder="1" applyAlignment="1" applyProtection="1">
      <alignment horizontal="right" vertical="center"/>
      <protection locked="0"/>
    </xf>
    <xf numFmtId="0" fontId="7" fillId="3" borderId="0" xfId="0" applyFont="1" applyFill="1" applyAlignment="1">
      <alignment horizontal="left" vertical="center"/>
    </xf>
  </cellXfs>
  <cellStyles count="2">
    <cellStyle name="Hyperlink" xfId="1" builtinId="8"/>
    <cellStyle name="Normal" xfId="0" builtinId="0"/>
  </cellStyles>
  <dxfs count="150">
    <dxf>
      <fill>
        <patternFill>
          <bgColor theme="5"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numFmt numFmtId="174" formatCode="#,##0.0000"/>
    </dxf>
    <dxf>
      <numFmt numFmtId="3" formatCode="#,##0"/>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patternType="none">
          <bgColor auto="1"/>
        </patternFill>
      </fill>
    </dxf>
    <dxf>
      <fill>
        <patternFill patternType="none">
          <bgColor auto="1"/>
        </patternFill>
      </fill>
    </dxf>
    <dxf>
      <fill>
        <patternFill>
          <bgColor theme="9" tint="0.59996337778862885"/>
        </patternFill>
      </fill>
    </dxf>
    <dxf>
      <fill>
        <patternFill>
          <bgColor theme="7" tint="0.59996337778862885"/>
        </patternFill>
      </fill>
    </dxf>
    <dxf>
      <fill>
        <patternFill>
          <bgColor theme="5" tint="0.59996337778862885"/>
        </patternFill>
      </fill>
    </dxf>
    <dxf>
      <numFmt numFmtId="3" formatCode="#,##0"/>
    </dxf>
    <dxf>
      <numFmt numFmtId="174" formatCode="#,##0.0000"/>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numFmt numFmtId="174" formatCode="#,##0.0000"/>
    </dxf>
    <dxf>
      <numFmt numFmtId="3" formatCode="#,##0"/>
    </dxf>
    <dxf>
      <fill>
        <patternFill>
          <bgColor theme="9" tint="0.59996337778862885"/>
        </patternFill>
      </fill>
    </dxf>
    <dxf>
      <numFmt numFmtId="174" formatCode="#,##0.0000"/>
    </dxf>
    <dxf>
      <numFmt numFmtId="3" formatCode="#,##0"/>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numFmt numFmtId="3" formatCode="#,##0"/>
    </dxf>
    <dxf>
      <numFmt numFmtId="174" formatCode="#,##0.0000"/>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0000"/>
        </patternFill>
      </fill>
    </dxf>
    <dxf>
      <font>
        <b/>
        <i val="0"/>
        <color theme="0"/>
      </font>
    </dxf>
    <dxf>
      <fill>
        <patternFill>
          <bgColor theme="9" tint="0.59996337778862885"/>
        </patternFill>
      </fill>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s>
  <tableStyles count="0" defaultTableStyle="TableStyleMedium2" defaultPivotStyle="PivotStyleLight16"/>
  <colors>
    <mruColors>
      <color rgb="FFFFFFCC"/>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emf"/><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image" Target="../media/image6.emf"/><Relationship Id="rId1" Type="http://schemas.openxmlformats.org/officeDocument/2006/relationships/image" Target="../media/image10.png"/><Relationship Id="rId4" Type="http://schemas.openxmlformats.org/officeDocument/2006/relationships/image" Target="../media/image1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7</xdr:col>
      <xdr:colOff>117794</xdr:colOff>
      <xdr:row>36</xdr:row>
      <xdr:rowOff>49242</xdr:rowOff>
    </xdr:from>
    <xdr:to>
      <xdr:col>7</xdr:col>
      <xdr:colOff>971869</xdr:colOff>
      <xdr:row>36</xdr:row>
      <xdr:rowOff>782863</xdr:rowOff>
    </xdr:to>
    <xdr:pic>
      <xdr:nvPicPr>
        <xdr:cNvPr id="13" name="Picture 12">
          <a:extLst>
            <a:ext uri="{FF2B5EF4-FFF2-40B4-BE49-F238E27FC236}">
              <a16:creationId xmlns:a16="http://schemas.microsoft.com/office/drawing/2014/main" id="{FCC646E7-180C-4461-874E-B8ACF478E3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714434" y="8781762"/>
          <a:ext cx="854075" cy="724096"/>
        </a:xfrm>
        <a:prstGeom prst="rect">
          <a:avLst/>
        </a:prstGeom>
        <a:noFill/>
        <a:ln>
          <a:noFill/>
        </a:ln>
      </xdr:spPr>
    </xdr:pic>
    <xdr:clientData/>
  </xdr:twoCellAnchor>
  <xdr:twoCellAnchor editAs="oneCell">
    <xdr:from>
      <xdr:col>5</xdr:col>
      <xdr:colOff>127285</xdr:colOff>
      <xdr:row>35</xdr:row>
      <xdr:rowOff>28271</xdr:rowOff>
    </xdr:from>
    <xdr:to>
      <xdr:col>5</xdr:col>
      <xdr:colOff>931194</xdr:colOff>
      <xdr:row>35</xdr:row>
      <xdr:rowOff>740741</xdr:rowOff>
    </xdr:to>
    <xdr:pic>
      <xdr:nvPicPr>
        <xdr:cNvPr id="14" name="Picture 13">
          <a:extLst>
            <a:ext uri="{FF2B5EF4-FFF2-40B4-BE49-F238E27FC236}">
              <a16:creationId xmlns:a16="http://schemas.microsoft.com/office/drawing/2014/main" id="{216857E7-44CB-4CBE-AB07-957D2E8EC8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176285" y="9461831"/>
          <a:ext cx="803909" cy="718185"/>
        </a:xfrm>
        <a:prstGeom prst="rect">
          <a:avLst/>
        </a:prstGeom>
        <a:noFill/>
        <a:ln>
          <a:noFill/>
        </a:ln>
      </xdr:spPr>
    </xdr:pic>
    <xdr:clientData/>
  </xdr:twoCellAnchor>
  <xdr:twoCellAnchor editAs="oneCell">
    <xdr:from>
      <xdr:col>5</xdr:col>
      <xdr:colOff>191277</xdr:colOff>
      <xdr:row>32</xdr:row>
      <xdr:rowOff>16994</xdr:rowOff>
    </xdr:from>
    <xdr:to>
      <xdr:col>5</xdr:col>
      <xdr:colOff>915177</xdr:colOff>
      <xdr:row>32</xdr:row>
      <xdr:rowOff>741862</xdr:rowOff>
    </xdr:to>
    <xdr:pic>
      <xdr:nvPicPr>
        <xdr:cNvPr id="15" name="Picture 14">
          <a:extLst>
            <a:ext uri="{FF2B5EF4-FFF2-40B4-BE49-F238E27FC236}">
              <a16:creationId xmlns:a16="http://schemas.microsoft.com/office/drawing/2014/main" id="{8E362FC5-82A6-40C9-828E-4D3B5D503B4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15802" y="5646269"/>
          <a:ext cx="723900" cy="728678"/>
        </a:xfrm>
        <a:prstGeom prst="rect">
          <a:avLst/>
        </a:prstGeom>
        <a:ln>
          <a:noFill/>
        </a:ln>
      </xdr:spPr>
    </xdr:pic>
    <xdr:clientData/>
  </xdr:twoCellAnchor>
  <xdr:twoCellAnchor editAs="oneCell">
    <xdr:from>
      <xdr:col>5</xdr:col>
      <xdr:colOff>97757</xdr:colOff>
      <xdr:row>34</xdr:row>
      <xdr:rowOff>27284</xdr:rowOff>
    </xdr:from>
    <xdr:to>
      <xdr:col>5</xdr:col>
      <xdr:colOff>935655</xdr:colOff>
      <xdr:row>34</xdr:row>
      <xdr:rowOff>739754</xdr:rowOff>
    </xdr:to>
    <xdr:pic>
      <xdr:nvPicPr>
        <xdr:cNvPr id="16" name="Picture 15">
          <a:extLst>
            <a:ext uri="{FF2B5EF4-FFF2-40B4-BE49-F238E27FC236}">
              <a16:creationId xmlns:a16="http://schemas.microsoft.com/office/drawing/2014/main" id="{013F1529-6392-4792-A198-309EB62024A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11146757" y="8698844"/>
          <a:ext cx="837898" cy="706755"/>
        </a:xfrm>
        <a:prstGeom prst="rect">
          <a:avLst/>
        </a:prstGeom>
        <a:noFill/>
        <a:ln>
          <a:noFill/>
        </a:ln>
      </xdr:spPr>
    </xdr:pic>
    <xdr:clientData/>
  </xdr:twoCellAnchor>
  <xdr:twoCellAnchor editAs="oneCell">
    <xdr:from>
      <xdr:col>5</xdr:col>
      <xdr:colOff>188084</xdr:colOff>
      <xdr:row>33</xdr:row>
      <xdr:rowOff>15934</xdr:rowOff>
    </xdr:from>
    <xdr:to>
      <xdr:col>5</xdr:col>
      <xdr:colOff>899153</xdr:colOff>
      <xdr:row>33</xdr:row>
      <xdr:rowOff>741739</xdr:rowOff>
    </xdr:to>
    <xdr:pic>
      <xdr:nvPicPr>
        <xdr:cNvPr id="17" name="Picture 16" descr="Logo&#10;&#10;Description automatically generated">
          <a:extLst>
            <a:ext uri="{FF2B5EF4-FFF2-40B4-BE49-F238E27FC236}">
              <a16:creationId xmlns:a16="http://schemas.microsoft.com/office/drawing/2014/main" id="{3CDE450C-FD7E-4DDE-A9D3-C98C10D0BB6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1237084" y="7925494"/>
          <a:ext cx="707259" cy="73533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7</xdr:col>
          <xdr:colOff>19050</xdr:colOff>
          <xdr:row>31</xdr:row>
          <xdr:rowOff>15240</xdr:rowOff>
        </xdr:from>
        <xdr:to>
          <xdr:col>7</xdr:col>
          <xdr:colOff>1447800</xdr:colOff>
          <xdr:row>32</xdr:row>
          <xdr:rowOff>15240</xdr:rowOff>
        </xdr:to>
        <xdr:pic>
          <xdr:nvPicPr>
            <xdr:cNvPr id="18" name="Picture 17">
              <a:extLst>
                <a:ext uri="{FF2B5EF4-FFF2-40B4-BE49-F238E27FC236}">
                  <a16:creationId xmlns:a16="http://schemas.microsoft.com/office/drawing/2014/main" id="{8CED49AF-EFE4-349A-25B5-FC2FC9108161}"/>
                </a:ext>
              </a:extLst>
            </xdr:cNvPr>
            <xdr:cNvPicPr>
              <a:picLocks noChangeAspect="1" noChangeArrowheads="1"/>
              <a:extLst>
                <a:ext uri="{84589F7E-364E-4C9E-8A38-B11213B215E9}">
                  <a14:cameraTool cellRange="Logo" spid="_x0000_s1540"/>
                </a:ext>
              </a:extLst>
            </xdr:cNvPicPr>
          </xdr:nvPicPr>
          <xdr:blipFill>
            <a:blip xmlns:r="http://schemas.openxmlformats.org/officeDocument/2006/relationships" r:embed="rId6"/>
            <a:srcRect/>
            <a:stretch>
              <a:fillRect/>
            </a:stretch>
          </xdr:blipFill>
          <xdr:spPr bwMode="auto">
            <a:xfrm>
              <a:off x="7486650" y="5644515"/>
              <a:ext cx="1428750" cy="81915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5</xdr:col>
      <xdr:colOff>60960</xdr:colOff>
      <xdr:row>36</xdr:row>
      <xdr:rowOff>182880</xdr:rowOff>
    </xdr:from>
    <xdr:to>
      <xdr:col>6</xdr:col>
      <xdr:colOff>676</xdr:colOff>
      <xdr:row>36</xdr:row>
      <xdr:rowOff>665413</xdr:rowOff>
    </xdr:to>
    <xdr:pic>
      <xdr:nvPicPr>
        <xdr:cNvPr id="3" name="Picture 2">
          <a:extLst>
            <a:ext uri="{FF2B5EF4-FFF2-40B4-BE49-F238E27FC236}">
              <a16:creationId xmlns:a16="http://schemas.microsoft.com/office/drawing/2014/main" id="{B3E5485B-CC81-4102-81C8-CCF46FDE9D9E}"/>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t="21267" b="19271"/>
        <a:stretch/>
      </xdr:blipFill>
      <xdr:spPr>
        <a:xfrm>
          <a:off x="1920240" y="8915400"/>
          <a:ext cx="1355131" cy="495868"/>
        </a:xfrm>
        <a:prstGeom prst="rect">
          <a:avLst/>
        </a:prstGeom>
      </xdr:spPr>
    </xdr:pic>
    <xdr:clientData/>
  </xdr:twoCellAnchor>
  <xdr:twoCellAnchor editAs="oneCell">
    <xdr:from>
      <xdr:col>5</xdr:col>
      <xdr:colOff>114300</xdr:colOff>
      <xdr:row>31</xdr:row>
      <xdr:rowOff>7620</xdr:rowOff>
    </xdr:from>
    <xdr:to>
      <xdr:col>5</xdr:col>
      <xdr:colOff>935990</xdr:colOff>
      <xdr:row>32</xdr:row>
      <xdr:rowOff>3175</xdr:rowOff>
    </xdr:to>
    <xdr:pic>
      <xdr:nvPicPr>
        <xdr:cNvPr id="2" name="Picture 1">
          <a:extLst>
            <a:ext uri="{FF2B5EF4-FFF2-40B4-BE49-F238E27FC236}">
              <a16:creationId xmlns:a16="http://schemas.microsoft.com/office/drawing/2014/main" id="{73F0C9AA-9D4E-4F91-B5AE-1539C5546C70}"/>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1643" t="4177" r="80564" b="40219"/>
        <a:stretch>
          <a:fillRect/>
        </a:stretch>
      </xdr:blipFill>
      <xdr:spPr bwMode="auto">
        <a:xfrm>
          <a:off x="6334125" y="7115175"/>
          <a:ext cx="817880" cy="8128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31</xdr:col>
      <xdr:colOff>139700</xdr:colOff>
      <xdr:row>53</xdr:row>
      <xdr:rowOff>50800</xdr:rowOff>
    </xdr:from>
    <xdr:ext cx="712568" cy="259080"/>
    <xdr:pic>
      <xdr:nvPicPr>
        <xdr:cNvPr id="4" name="Picture 3">
          <a:extLst>
            <a:ext uri="{FF2B5EF4-FFF2-40B4-BE49-F238E27FC236}">
              <a16:creationId xmlns:a16="http://schemas.microsoft.com/office/drawing/2014/main" id="{5732B5E7-D050-412C-AE44-1846AC91FB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81700" y="9086850"/>
          <a:ext cx="712568" cy="259080"/>
        </a:xfrm>
        <a:prstGeom prst="rect">
          <a:avLst/>
        </a:prstGeom>
      </xdr:spPr>
    </xdr:pic>
    <xdr:clientData/>
  </xdr:oneCellAnchor>
  <xdr:oneCellAnchor>
    <xdr:from>
      <xdr:col>32</xdr:col>
      <xdr:colOff>15240</xdr:colOff>
      <xdr:row>107</xdr:row>
      <xdr:rowOff>88900</xdr:rowOff>
    </xdr:from>
    <xdr:ext cx="712568" cy="259080"/>
    <xdr:pic>
      <xdr:nvPicPr>
        <xdr:cNvPr id="7" name="Picture 6">
          <a:extLst>
            <a:ext uri="{FF2B5EF4-FFF2-40B4-BE49-F238E27FC236}">
              <a16:creationId xmlns:a16="http://schemas.microsoft.com/office/drawing/2014/main" id="{E29C92F4-813F-4656-AF13-DE86ABA279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47740" y="17449800"/>
          <a:ext cx="712568" cy="25908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168275</xdr:colOff>
          <xdr:row>5</xdr:row>
          <xdr:rowOff>0</xdr:rowOff>
        </xdr:to>
        <xdr:pic>
          <xdr:nvPicPr>
            <xdr:cNvPr id="9" name="Picture 8">
              <a:extLst>
                <a:ext uri="{FF2B5EF4-FFF2-40B4-BE49-F238E27FC236}">
                  <a16:creationId xmlns:a16="http://schemas.microsoft.com/office/drawing/2014/main" id="{77E6FF27-5120-BE88-28A9-A600B6515388}"/>
                </a:ext>
              </a:extLst>
            </xdr:cNvPr>
            <xdr:cNvPicPr>
              <a:picLocks noChangeAspect="1" noChangeArrowheads="1"/>
              <a:extLst>
                <a:ext uri="{84589F7E-364E-4C9E-8A38-B11213B215E9}">
                  <a14:cameraTool cellRange="Logo" spid="_x0000_s3011"/>
                </a:ext>
              </a:extLst>
            </xdr:cNvPicPr>
          </xdr:nvPicPr>
          <xdr:blipFill>
            <a:blip xmlns:r="http://schemas.openxmlformats.org/officeDocument/2006/relationships" r:embed="rId2"/>
            <a:srcRect/>
            <a:stretch>
              <a:fillRect/>
            </a:stretch>
          </xdr:blipFill>
          <xdr:spPr bwMode="auto">
            <a:xfrm>
              <a:off x="0" y="0"/>
              <a:ext cx="1428750" cy="8191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0</xdr:row>
          <xdr:rowOff>0</xdr:rowOff>
        </xdr:from>
        <xdr:to>
          <xdr:col>51</xdr:col>
          <xdr:colOff>95250</xdr:colOff>
          <xdr:row>5</xdr:row>
          <xdr:rowOff>0</xdr:rowOff>
        </xdr:to>
        <xdr:pic>
          <xdr:nvPicPr>
            <xdr:cNvPr id="11" name="Picture 10">
              <a:extLst>
                <a:ext uri="{FF2B5EF4-FFF2-40B4-BE49-F238E27FC236}">
                  <a16:creationId xmlns:a16="http://schemas.microsoft.com/office/drawing/2014/main" id="{2D861FFA-B86D-FA71-5301-F82E107ECBFF}"/>
                </a:ext>
              </a:extLst>
            </xdr:cNvPr>
            <xdr:cNvPicPr>
              <a:picLocks noChangeAspect="1" noChangeArrowheads="1"/>
              <a:extLst>
                <a:ext uri="{84589F7E-364E-4C9E-8A38-B11213B215E9}">
                  <a14:cameraTool cellRange="Logo" spid="_x0000_s3012"/>
                </a:ext>
              </a:extLst>
            </xdr:cNvPicPr>
          </xdr:nvPicPr>
          <xdr:blipFill>
            <a:blip xmlns:r="http://schemas.openxmlformats.org/officeDocument/2006/relationships" r:embed="rId2"/>
            <a:srcRect/>
            <a:stretch>
              <a:fillRect/>
            </a:stretch>
          </xdr:blipFill>
          <xdr:spPr bwMode="auto">
            <a:xfrm>
              <a:off x="7112000" y="0"/>
              <a:ext cx="1428750" cy="819150"/>
            </a:xfrm>
            <a:prstGeom prst="rect">
              <a:avLst/>
            </a:prstGeom>
            <a:noFill/>
            <a:extLst>
              <a:ext uri="{909E8E84-426E-40DD-AFC4-6F175D3DCCD1}">
                <a14:hiddenFill>
                  <a:solidFill>
                    <a:srgbClr val="FFFFFF"/>
                  </a:solidFill>
                </a14:hiddenFill>
              </a:ext>
            </a:extLst>
          </xdr:spPr>
        </xdr:pic>
        <xdr:clientData/>
      </xdr:twoCellAnchor>
    </mc:Choice>
    <mc:Fallback/>
  </mc:AlternateContent>
  <xdr:oneCellAnchor>
    <xdr:from>
      <xdr:col>32</xdr:col>
      <xdr:colOff>27940</xdr:colOff>
      <xdr:row>153</xdr:row>
      <xdr:rowOff>95250</xdr:rowOff>
    </xdr:from>
    <xdr:ext cx="712568" cy="259080"/>
    <xdr:pic>
      <xdr:nvPicPr>
        <xdr:cNvPr id="2" name="Picture 1">
          <a:extLst>
            <a:ext uri="{FF2B5EF4-FFF2-40B4-BE49-F238E27FC236}">
              <a16:creationId xmlns:a16="http://schemas.microsoft.com/office/drawing/2014/main" id="{E2382582-6C33-41A9-A433-391D25F981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58535" y="21757640"/>
          <a:ext cx="712568" cy="259080"/>
        </a:xfrm>
        <a:prstGeom prst="rect">
          <a:avLst/>
        </a:prstGeom>
      </xdr:spPr>
    </xdr:pic>
    <xdr:clientData/>
  </xdr:oneCellAnchor>
  <xdr:twoCellAnchor editAs="oneCell">
    <xdr:from>
      <xdr:col>68</xdr:col>
      <xdr:colOff>35560</xdr:colOff>
      <xdr:row>63</xdr:row>
      <xdr:rowOff>16509</xdr:rowOff>
    </xdr:from>
    <xdr:to>
      <xdr:col>77</xdr:col>
      <xdr:colOff>114300</xdr:colOff>
      <xdr:row>76</xdr:row>
      <xdr:rowOff>18242</xdr:rowOff>
    </xdr:to>
    <xdr:pic>
      <xdr:nvPicPr>
        <xdr:cNvPr id="5" name="Picture 4">
          <a:extLst>
            <a:ext uri="{FF2B5EF4-FFF2-40B4-BE49-F238E27FC236}">
              <a16:creationId xmlns:a16="http://schemas.microsoft.com/office/drawing/2014/main" id="{51849EA9-7B24-A5D6-1D51-5A7B7D0AB22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719560" y="10417809"/>
          <a:ext cx="1793240" cy="1685753"/>
        </a:xfrm>
        <a:prstGeom prst="rect">
          <a:avLst/>
        </a:prstGeom>
      </xdr:spPr>
    </xdr:pic>
    <xdr:clientData/>
  </xdr:twoCellAnchor>
  <xdr:twoCellAnchor editAs="oneCell">
    <xdr:from>
      <xdr:col>68</xdr:col>
      <xdr:colOff>82550</xdr:colOff>
      <xdr:row>78</xdr:row>
      <xdr:rowOff>48260</xdr:rowOff>
    </xdr:from>
    <xdr:to>
      <xdr:col>82</xdr:col>
      <xdr:colOff>92075</xdr:colOff>
      <xdr:row>90</xdr:row>
      <xdr:rowOff>984</xdr:rowOff>
    </xdr:to>
    <xdr:pic>
      <xdr:nvPicPr>
        <xdr:cNvPr id="8" name="Picture 7">
          <a:extLst>
            <a:ext uri="{FF2B5EF4-FFF2-40B4-BE49-F238E27FC236}">
              <a16:creationId xmlns:a16="http://schemas.microsoft.com/office/drawing/2014/main" id="{409A683F-2319-14EA-0CE1-EC30EF01E29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836400" y="12373610"/>
          <a:ext cx="2667000" cy="17053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32</xdr:col>
      <xdr:colOff>153035</xdr:colOff>
      <xdr:row>58</xdr:row>
      <xdr:rowOff>82550</xdr:rowOff>
    </xdr:from>
    <xdr:ext cx="712568" cy="259080"/>
    <xdr:pic>
      <xdr:nvPicPr>
        <xdr:cNvPr id="7" name="Picture 6">
          <a:extLst>
            <a:ext uri="{FF2B5EF4-FFF2-40B4-BE49-F238E27FC236}">
              <a16:creationId xmlns:a16="http://schemas.microsoft.com/office/drawing/2014/main" id="{A6BCD5CF-C0FD-478A-9C4D-0A31BB01F0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45835" y="8978900"/>
          <a:ext cx="712568" cy="259080"/>
        </a:xfrm>
        <a:prstGeom prst="rect">
          <a:avLst/>
        </a:prstGeom>
      </xdr:spPr>
    </xdr:pic>
    <xdr:clientData/>
  </xdr:oneCellAnchor>
  <xdr:oneCellAnchor>
    <xdr:from>
      <xdr:col>33</xdr:col>
      <xdr:colOff>27940</xdr:colOff>
      <xdr:row>106</xdr:row>
      <xdr:rowOff>76200</xdr:rowOff>
    </xdr:from>
    <xdr:ext cx="712568" cy="259080"/>
    <xdr:pic>
      <xdr:nvPicPr>
        <xdr:cNvPr id="8" name="Picture 7">
          <a:extLst>
            <a:ext uri="{FF2B5EF4-FFF2-40B4-BE49-F238E27FC236}">
              <a16:creationId xmlns:a16="http://schemas.microsoft.com/office/drawing/2014/main" id="{CD4F1396-3E0B-4A94-A4B2-7DFB7D1DF7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04890" y="17640300"/>
          <a:ext cx="712568" cy="25908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135890</xdr:colOff>
          <xdr:row>5</xdr:row>
          <xdr:rowOff>0</xdr:rowOff>
        </xdr:to>
        <xdr:pic>
          <xdr:nvPicPr>
            <xdr:cNvPr id="6" name="Picture 5">
              <a:extLst>
                <a:ext uri="{FF2B5EF4-FFF2-40B4-BE49-F238E27FC236}">
                  <a16:creationId xmlns:a16="http://schemas.microsoft.com/office/drawing/2014/main" id="{9AF74BBC-3622-FABE-A6B3-DB1731FB9BB0}"/>
                </a:ext>
              </a:extLst>
            </xdr:cNvPr>
            <xdr:cNvPicPr>
              <a:picLocks noChangeAspect="1" noChangeArrowheads="1"/>
              <a:extLst>
                <a:ext uri="{84589F7E-364E-4C9E-8A38-B11213B215E9}">
                  <a14:cameraTool cellRange="Logo" spid="_x0000_s4021"/>
                </a:ext>
              </a:extLst>
            </xdr:cNvPicPr>
          </xdr:nvPicPr>
          <xdr:blipFill>
            <a:blip xmlns:r="http://schemas.openxmlformats.org/officeDocument/2006/relationships" r:embed="rId2"/>
            <a:srcRect/>
            <a:stretch>
              <a:fillRect/>
            </a:stretch>
          </xdr:blipFill>
          <xdr:spPr bwMode="auto">
            <a:xfrm>
              <a:off x="0" y="0"/>
              <a:ext cx="1428750" cy="8191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0</xdr:row>
          <xdr:rowOff>0</xdr:rowOff>
        </xdr:from>
        <xdr:to>
          <xdr:col>49</xdr:col>
          <xdr:colOff>91440</xdr:colOff>
          <xdr:row>5</xdr:row>
          <xdr:rowOff>0</xdr:rowOff>
        </xdr:to>
        <xdr:pic>
          <xdr:nvPicPr>
            <xdr:cNvPr id="12" name="Picture 11">
              <a:extLst>
                <a:ext uri="{FF2B5EF4-FFF2-40B4-BE49-F238E27FC236}">
                  <a16:creationId xmlns:a16="http://schemas.microsoft.com/office/drawing/2014/main" id="{D1E5CCA8-3E68-0757-C55B-5F5B70AE6616}"/>
                </a:ext>
              </a:extLst>
            </xdr:cNvPr>
            <xdr:cNvPicPr>
              <a:picLocks noChangeAspect="1" noChangeArrowheads="1"/>
              <a:extLst>
                <a:ext uri="{84589F7E-364E-4C9E-8A38-B11213B215E9}">
                  <a14:cameraTool cellRange="Logo" spid="_x0000_s4022"/>
                </a:ext>
              </a:extLst>
            </xdr:cNvPicPr>
          </xdr:nvPicPr>
          <xdr:blipFill>
            <a:blip xmlns:r="http://schemas.openxmlformats.org/officeDocument/2006/relationships" r:embed="rId2"/>
            <a:srcRect/>
            <a:stretch>
              <a:fillRect/>
            </a:stretch>
          </xdr:blipFill>
          <xdr:spPr bwMode="auto">
            <a:xfrm>
              <a:off x="7258050" y="0"/>
              <a:ext cx="1428750" cy="8191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50EFB0-EACE-4F2E-965F-30EBADAB0D63}" name="T_Material" displayName="T_Material" ref="D1:D10" totalsRowShown="0">
  <autoFilter ref="D1:D10" xr:uid="{4350EFB0-EACE-4F2E-965F-30EBADAB0D63}"/>
  <sortState xmlns:xlrd2="http://schemas.microsoft.com/office/spreadsheetml/2017/richdata2" ref="D2:D10">
    <sortCondition ref="D2:D10"/>
  </sortState>
  <tableColumns count="1">
    <tableColumn id="1" xr3:uid="{20635FEE-B87A-4613-8116-D42DBA41BC7B}" name="Material"/>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939741E-8EC4-48CA-B62A-CDE619601AF9}" name="T_Shape" displayName="T_Shape" ref="F1:F9" totalsRowShown="0">
  <autoFilter ref="F1:F9" xr:uid="{6939741E-8EC4-48CA-B62A-CDE619601AF9}"/>
  <tableColumns count="1">
    <tableColumn id="1" xr3:uid="{FCA45FDF-4BF6-485F-9343-A0FC0251070A}" name="Shap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97A227-8DCB-4BDE-A6B8-65F88654921D}" name="T_Type" displayName="T_Type" ref="H1:H4" totalsRowShown="0">
  <autoFilter ref="H1:H4" xr:uid="{2397A227-8DCB-4BDE-A6B8-65F88654921D}"/>
  <tableColumns count="1">
    <tableColumn id="1" xr3:uid="{027BD434-05A1-4059-97D8-98CB878E91EF}" name="Typ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8C10C78-AF29-47BA-9C97-B74BAA8C7E1E}" name="T_Response" displayName="T_Response" ref="J1:J22" totalsRowShown="0">
  <autoFilter ref="J1:J22" xr:uid="{88C10C78-AF29-47BA-9C97-B74BAA8C7E1E}"/>
  <tableColumns count="1">
    <tableColumn id="1" xr3:uid="{C70FD3B5-6EE9-47D3-96F9-BC5D876984C6}" name="Design Respons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AE5DF7C-576A-45B0-8017-EDB47C1D61C4}" name="Table810" displayName="Table810" ref="B11:B14" totalsRowShown="0" headerRowDxfId="149" dataDxfId="148">
  <autoFilter ref="B11:B14" xr:uid="{2AE5DF7C-576A-45B0-8017-EDB47C1D61C4}"/>
  <tableColumns count="1">
    <tableColumn id="1" xr3:uid="{EA0DEB79-AEAB-4844-A41B-D9751BD1EA2C}" name="Acceptance Table" dataDxfId="147"/>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vmlDrawing" Target="../drawings/vmlDrawing1.vml"/><Relationship Id="rId7" Type="http://schemas.openxmlformats.org/officeDocument/2006/relationships/table" Target="../tables/table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2CB43-2341-4A92-ACD7-244D3FF85EAC}">
  <sheetPr codeName="Sheet3">
    <tabColor rgb="FFFF0000"/>
  </sheetPr>
  <dimension ref="A1:R37"/>
  <sheetViews>
    <sheetView showGridLines="0" workbookViewId="0">
      <selection activeCell="F14" sqref="F14"/>
    </sheetView>
  </sheetViews>
  <sheetFormatPr defaultRowHeight="14.4" x14ac:dyDescent="0.3"/>
  <cols>
    <col min="1" max="1" width="28.44140625" bestFit="1" customWidth="1"/>
    <col min="2" max="2" width="23.21875" bestFit="1" customWidth="1"/>
    <col min="3" max="3" width="4.77734375" customWidth="1"/>
    <col min="4" max="4" width="23.33203125" bestFit="1" customWidth="1"/>
    <col min="5" max="5" width="3.77734375" customWidth="1"/>
    <col min="6" max="6" width="20.77734375" customWidth="1"/>
    <col min="7" max="7" width="4.5546875" bestFit="1" customWidth="1"/>
    <col min="8" max="8" width="22.21875" customWidth="1"/>
    <col min="9" max="9" width="3.77734375" customWidth="1"/>
    <col min="10" max="10" width="72.6640625" bestFit="1" customWidth="1"/>
    <col min="11" max="11" width="15.77734375" customWidth="1"/>
    <col min="12" max="12" width="23.33203125" bestFit="1" customWidth="1"/>
    <col min="13" max="13" width="20.44140625" bestFit="1" customWidth="1"/>
    <col min="14" max="14" width="14.44140625" bestFit="1" customWidth="1"/>
    <col min="15" max="15" width="20.44140625" bestFit="1" customWidth="1"/>
    <col min="16" max="16" width="25" bestFit="1" customWidth="1"/>
    <col min="17" max="18" width="16.109375" bestFit="1" customWidth="1"/>
  </cols>
  <sheetData>
    <row r="1" spans="1:18" x14ac:dyDescent="0.3">
      <c r="A1" s="142" t="s">
        <v>361</v>
      </c>
      <c r="B1" s="143"/>
      <c r="D1" t="s">
        <v>19</v>
      </c>
      <c r="F1" t="s">
        <v>27</v>
      </c>
      <c r="H1" t="s">
        <v>44</v>
      </c>
      <c r="J1" t="s">
        <v>57</v>
      </c>
      <c r="K1">
        <v>1</v>
      </c>
      <c r="L1" s="133" t="s">
        <v>220</v>
      </c>
      <c r="M1" s="133" t="s">
        <v>372</v>
      </c>
      <c r="N1" s="133" t="s">
        <v>108</v>
      </c>
      <c r="O1" s="133" t="s">
        <v>190</v>
      </c>
      <c r="P1" s="133" t="s">
        <v>110</v>
      </c>
      <c r="Q1" s="133" t="s">
        <v>107</v>
      </c>
      <c r="R1" s="133" t="s">
        <v>109</v>
      </c>
    </row>
    <row r="2" spans="1:18" x14ac:dyDescent="0.3">
      <c r="A2" s="123" t="s">
        <v>362</v>
      </c>
      <c r="B2" s="124">
        <f>EDATE(F$13,B3)</f>
        <v>46296</v>
      </c>
      <c r="D2" t="s">
        <v>20</v>
      </c>
      <c r="F2" t="s">
        <v>254</v>
      </c>
      <c r="H2" t="s">
        <v>125</v>
      </c>
      <c r="J2" t="s">
        <v>59</v>
      </c>
      <c r="K2">
        <v>2</v>
      </c>
      <c r="L2" s="69" t="s">
        <v>5</v>
      </c>
      <c r="M2" s="114">
        <v>1</v>
      </c>
      <c r="N2" s="111">
        <v>1.1000000000000001</v>
      </c>
      <c r="O2" s="111">
        <v>1.1000000000000001</v>
      </c>
      <c r="P2" s="111">
        <v>1.2</v>
      </c>
      <c r="Q2" s="111">
        <v>1.1000000000000001</v>
      </c>
      <c r="R2" s="114">
        <v>1.1000000000000001</v>
      </c>
    </row>
    <row r="3" spans="1:18" x14ac:dyDescent="0.3">
      <c r="A3" s="125" t="s">
        <v>363</v>
      </c>
      <c r="B3" s="126">
        <v>12</v>
      </c>
      <c r="D3" t="s">
        <v>53</v>
      </c>
      <c r="F3" t="s">
        <v>255</v>
      </c>
      <c r="H3" t="s">
        <v>126</v>
      </c>
      <c r="J3" t="s">
        <v>56</v>
      </c>
      <c r="K3">
        <v>3</v>
      </c>
      <c r="L3" s="69" t="s">
        <v>6</v>
      </c>
      <c r="M3" s="114">
        <v>6.02</v>
      </c>
      <c r="N3" s="111">
        <v>4.1100000000000003</v>
      </c>
      <c r="O3" s="111">
        <v>4.1399999999999997</v>
      </c>
      <c r="P3" s="111">
        <v>5.7</v>
      </c>
      <c r="Q3" s="111">
        <v>4.24</v>
      </c>
      <c r="R3" s="114">
        <v>4.21</v>
      </c>
    </row>
    <row r="4" spans="1:18" x14ac:dyDescent="0.3">
      <c r="A4" s="125" t="s">
        <v>364</v>
      </c>
      <c r="B4" s="127"/>
      <c r="D4" t="s">
        <v>54</v>
      </c>
      <c r="F4" t="s">
        <v>117</v>
      </c>
      <c r="H4" t="s">
        <v>225</v>
      </c>
      <c r="J4" t="s">
        <v>58</v>
      </c>
      <c r="K4">
        <v>4</v>
      </c>
      <c r="L4" s="69" t="s">
        <v>7</v>
      </c>
      <c r="M4" s="114">
        <v>7.68</v>
      </c>
      <c r="N4" s="111">
        <v>5.01</v>
      </c>
      <c r="O4" s="111">
        <v>5.0599999999999996</v>
      </c>
      <c r="P4" s="111">
        <v>7.21</v>
      </c>
      <c r="Q4" s="111">
        <v>5.3</v>
      </c>
      <c r="R4" s="114">
        <v>5.24</v>
      </c>
    </row>
    <row r="5" spans="1:18" x14ac:dyDescent="0.3">
      <c r="A5" s="125" t="s">
        <v>365</v>
      </c>
      <c r="B5" s="126" t="s">
        <v>392</v>
      </c>
      <c r="D5" t="s">
        <v>24</v>
      </c>
      <c r="F5" t="s">
        <v>118</v>
      </c>
      <c r="J5" t="s">
        <v>55</v>
      </c>
      <c r="K5">
        <v>5</v>
      </c>
      <c r="L5" s="69" t="s">
        <v>8</v>
      </c>
      <c r="M5" s="114">
        <v>9.26</v>
      </c>
      <c r="N5" s="111">
        <v>5.87</v>
      </c>
      <c r="O5" s="111">
        <v>5.91</v>
      </c>
      <c r="P5" s="111">
        <v>8.6300000000000008</v>
      </c>
      <c r="Q5" s="111">
        <v>6.24</v>
      </c>
      <c r="R5" s="114">
        <v>6.17</v>
      </c>
    </row>
    <row r="6" spans="1:18" x14ac:dyDescent="0.3">
      <c r="A6" s="125" t="s">
        <v>366</v>
      </c>
      <c r="B6" s="128">
        <f>IF(ISBLANK($B$4),$B$2,$B$4)</f>
        <v>46296</v>
      </c>
      <c r="D6" t="s">
        <v>22</v>
      </c>
      <c r="F6" t="s">
        <v>120</v>
      </c>
      <c r="J6" t="str">
        <f>"Velocity &gt; "&amp;F26&amp;" ft/s"</f>
        <v>Velocity &gt; 6 ft/s</v>
      </c>
      <c r="K6">
        <v>6</v>
      </c>
      <c r="L6" s="69" t="s">
        <v>9</v>
      </c>
      <c r="M6" s="114">
        <v>11.7</v>
      </c>
      <c r="N6" s="111">
        <v>7.21</v>
      </c>
      <c r="O6" s="111">
        <v>7.26</v>
      </c>
      <c r="P6" s="111">
        <v>10.8</v>
      </c>
      <c r="Q6" s="111">
        <v>7.64</v>
      </c>
      <c r="R6" s="114">
        <v>7.55</v>
      </c>
    </row>
    <row r="7" spans="1:18" x14ac:dyDescent="0.3">
      <c r="A7" s="125" t="s">
        <v>367</v>
      </c>
      <c r="B7" s="129" t="b">
        <f>IF(License!$F$2="I ACCEPT",TRUE,FALSE)</f>
        <v>0</v>
      </c>
      <c r="D7" t="s">
        <v>21</v>
      </c>
      <c r="F7" t="s">
        <v>119</v>
      </c>
      <c r="J7" t="s">
        <v>78</v>
      </c>
      <c r="K7">
        <v>7</v>
      </c>
      <c r="L7" s="69" t="s">
        <v>250</v>
      </c>
      <c r="M7" s="114">
        <v>13.9</v>
      </c>
      <c r="N7" s="111">
        <v>8.3699999999999992</v>
      </c>
      <c r="O7" s="111">
        <v>8.48</v>
      </c>
      <c r="P7" s="111">
        <v>12.7</v>
      </c>
      <c r="Q7" s="111">
        <v>8.8000000000000007</v>
      </c>
      <c r="R7" s="114">
        <v>8.6999999999999993</v>
      </c>
    </row>
    <row r="8" spans="1:18" x14ac:dyDescent="0.3">
      <c r="A8" s="130" t="s">
        <v>368</v>
      </c>
      <c r="B8" s="131" t="b">
        <f ca="1">OR(License!$F$4=B5, AND(B7=TRUE, NOW()&lt;B6))</f>
        <v>0</v>
      </c>
      <c r="D8" t="s">
        <v>25</v>
      </c>
      <c r="F8" t="s">
        <v>256</v>
      </c>
      <c r="J8" t="s">
        <v>77</v>
      </c>
      <c r="K8">
        <v>8</v>
      </c>
      <c r="L8" s="69" t="s">
        <v>10</v>
      </c>
      <c r="M8" s="114">
        <v>16.3</v>
      </c>
      <c r="N8" s="111">
        <v>9.65</v>
      </c>
      <c r="O8" s="111">
        <v>9.83</v>
      </c>
      <c r="P8" s="111">
        <v>14.8</v>
      </c>
      <c r="Q8" s="111">
        <v>10</v>
      </c>
      <c r="R8" s="114">
        <v>9.93</v>
      </c>
    </row>
    <row r="9" spans="1:18" ht="15.6" x14ac:dyDescent="0.35">
      <c r="A9" s="22"/>
      <c r="B9" s="22"/>
      <c r="D9" t="s">
        <v>23</v>
      </c>
      <c r="F9" t="s">
        <v>25</v>
      </c>
      <c r="J9" t="s">
        <v>105</v>
      </c>
      <c r="K9">
        <v>9</v>
      </c>
      <c r="L9" s="69" t="s">
        <v>191</v>
      </c>
      <c r="M9" s="134">
        <v>40574</v>
      </c>
      <c r="N9" s="115" t="s">
        <v>194</v>
      </c>
      <c r="O9" s="115" t="s">
        <v>195</v>
      </c>
      <c r="P9" s="115" t="s">
        <v>196</v>
      </c>
      <c r="Q9" s="115" t="s">
        <v>196</v>
      </c>
      <c r="R9" s="115" t="s">
        <v>197</v>
      </c>
    </row>
    <row r="10" spans="1:18" x14ac:dyDescent="0.3">
      <c r="A10" s="22"/>
      <c r="B10" s="22"/>
      <c r="D10" t="s">
        <v>52</v>
      </c>
      <c r="J10" t="s">
        <v>106</v>
      </c>
      <c r="K10">
        <v>10</v>
      </c>
      <c r="L10" s="69" t="s">
        <v>198</v>
      </c>
      <c r="M10" s="135" t="s">
        <v>200</v>
      </c>
      <c r="N10" s="70" t="s">
        <v>199</v>
      </c>
      <c r="O10" s="70" t="s">
        <v>200</v>
      </c>
      <c r="P10" s="70" t="s">
        <v>199</v>
      </c>
      <c r="Q10" s="70" t="s">
        <v>199</v>
      </c>
      <c r="R10" s="70" t="s">
        <v>199</v>
      </c>
    </row>
    <row r="11" spans="1:18" x14ac:dyDescent="0.3">
      <c r="A11" s="22"/>
      <c r="B11" s="22" t="s">
        <v>369</v>
      </c>
      <c r="J11" t="s">
        <v>258</v>
      </c>
      <c r="K11">
        <v>11</v>
      </c>
      <c r="L11" s="69" t="s">
        <v>193</v>
      </c>
      <c r="M11" s="135" t="s">
        <v>399</v>
      </c>
      <c r="N11" s="70" t="s">
        <v>201</v>
      </c>
      <c r="O11" s="70" t="s">
        <v>84</v>
      </c>
      <c r="P11" s="70" t="s">
        <v>84</v>
      </c>
      <c r="Q11" s="70" t="s">
        <v>84</v>
      </c>
      <c r="R11" s="70" t="s">
        <v>84</v>
      </c>
    </row>
    <row r="12" spans="1:18" x14ac:dyDescent="0.3">
      <c r="A12" s="22"/>
      <c r="B12" s="22" t="s">
        <v>370</v>
      </c>
      <c r="J12" t="s">
        <v>189</v>
      </c>
      <c r="K12">
        <v>12</v>
      </c>
      <c r="L12" s="69" t="s">
        <v>217</v>
      </c>
      <c r="M12" s="135"/>
      <c r="N12" s="70"/>
      <c r="O12" s="70"/>
      <c r="P12" s="70" t="s">
        <v>218</v>
      </c>
      <c r="Q12" s="70" t="s">
        <v>249</v>
      </c>
      <c r="R12" s="70"/>
    </row>
    <row r="13" spans="1:18" x14ac:dyDescent="0.3">
      <c r="A13" s="22"/>
      <c r="B13" s="22" t="s">
        <v>356</v>
      </c>
      <c r="D13" s="69" t="s">
        <v>180</v>
      </c>
      <c r="F13" s="109">
        <v>45931</v>
      </c>
      <c r="J13" t="s">
        <v>216</v>
      </c>
      <c r="K13">
        <v>13</v>
      </c>
      <c r="L13" s="69" t="s">
        <v>219</v>
      </c>
      <c r="M13" s="135">
        <v>6</v>
      </c>
      <c r="N13" s="70">
        <v>5</v>
      </c>
      <c r="O13" s="70">
        <v>5</v>
      </c>
      <c r="P13" s="70">
        <v>5</v>
      </c>
      <c r="Q13" s="70">
        <v>6</v>
      </c>
      <c r="R13" s="70">
        <v>6</v>
      </c>
    </row>
    <row r="14" spans="1:18" x14ac:dyDescent="0.3">
      <c r="A14" s="22"/>
      <c r="B14" s="22" t="s">
        <v>371</v>
      </c>
      <c r="D14" s="72" t="s">
        <v>111</v>
      </c>
      <c r="F14" s="110" t="s">
        <v>109</v>
      </c>
      <c r="J14" t="s">
        <v>246</v>
      </c>
      <c r="K14">
        <v>14</v>
      </c>
      <c r="L14" s="69" t="s">
        <v>228</v>
      </c>
      <c r="M14" s="136" t="s">
        <v>260</v>
      </c>
      <c r="N14" s="113"/>
      <c r="O14" s="113"/>
      <c r="P14" s="116" t="s">
        <v>260</v>
      </c>
      <c r="Q14" s="116" t="s">
        <v>229</v>
      </c>
      <c r="R14" s="116" t="s">
        <v>230</v>
      </c>
    </row>
    <row r="15" spans="1:18" x14ac:dyDescent="0.3">
      <c r="D15" s="69" t="s">
        <v>5</v>
      </c>
      <c r="F15" s="111">
        <f>HLOOKUP($F$14,$M$1:$R$15,2)</f>
        <v>1.1000000000000001</v>
      </c>
      <c r="G15" s="70" t="str">
        <f>TEXT(F15,"0.00")</f>
        <v>1.10</v>
      </c>
      <c r="J15" t="s">
        <v>323</v>
      </c>
      <c r="K15">
        <v>15</v>
      </c>
      <c r="L15" s="69" t="s">
        <v>251</v>
      </c>
      <c r="M15" s="135" t="s">
        <v>253</v>
      </c>
      <c r="N15" s="70" t="s">
        <v>252</v>
      </c>
      <c r="O15" s="70" t="s">
        <v>253</v>
      </c>
      <c r="P15" s="70" t="s">
        <v>252</v>
      </c>
      <c r="Q15" s="70" t="s">
        <v>252</v>
      </c>
      <c r="R15" s="70" t="s">
        <v>252</v>
      </c>
    </row>
    <row r="16" spans="1:18" x14ac:dyDescent="0.3">
      <c r="D16" s="69" t="s">
        <v>6</v>
      </c>
      <c r="F16" s="111">
        <f>HLOOKUP($F$14,$M$1:$R$15,3)</f>
        <v>4.21</v>
      </c>
      <c r="J16" t="s">
        <v>322</v>
      </c>
      <c r="K16" s="22">
        <v>16</v>
      </c>
      <c r="L16" s="69" t="s">
        <v>373</v>
      </c>
      <c r="M16" s="135" t="s">
        <v>372</v>
      </c>
      <c r="N16" s="135" t="s">
        <v>374</v>
      </c>
      <c r="O16" s="135" t="s">
        <v>375</v>
      </c>
      <c r="P16" s="135" t="s">
        <v>376</v>
      </c>
      <c r="Q16" s="135" t="s">
        <v>377</v>
      </c>
      <c r="R16" s="135" t="s">
        <v>378</v>
      </c>
    </row>
    <row r="17" spans="4:13" x14ac:dyDescent="0.3">
      <c r="D17" s="69" t="s">
        <v>7</v>
      </c>
      <c r="F17" s="111">
        <f>HLOOKUP($F$14,$M$1:$R$15,4)</f>
        <v>5.24</v>
      </c>
      <c r="G17" s="71"/>
      <c r="J17" t="s">
        <v>321</v>
      </c>
      <c r="M17" s="135"/>
    </row>
    <row r="18" spans="4:13" x14ac:dyDescent="0.3">
      <c r="D18" s="69" t="s">
        <v>8</v>
      </c>
      <c r="F18" s="111">
        <f>HLOOKUP($F$14,$M$1:$R$15,5)</f>
        <v>6.17</v>
      </c>
      <c r="J18" t="s">
        <v>320</v>
      </c>
      <c r="M18" s="135"/>
    </row>
    <row r="19" spans="4:13" x14ac:dyDescent="0.3">
      <c r="D19" s="69" t="s">
        <v>9</v>
      </c>
      <c r="F19" s="111">
        <f>HLOOKUP($F$14,$M$1:$R$15,6)</f>
        <v>7.55</v>
      </c>
      <c r="J19" t="s">
        <v>319</v>
      </c>
      <c r="M19" s="135"/>
    </row>
    <row r="20" spans="4:13" x14ac:dyDescent="0.3">
      <c r="D20" s="69" t="s">
        <v>250</v>
      </c>
      <c r="F20" s="111">
        <f>HLOOKUP($F$14,$M$1:$R$15,7)</f>
        <v>8.6999999999999993</v>
      </c>
      <c r="J20" t="s">
        <v>318</v>
      </c>
      <c r="M20" s="135"/>
    </row>
    <row r="21" spans="4:13" x14ac:dyDescent="0.3">
      <c r="D21" s="69" t="s">
        <v>10</v>
      </c>
      <c r="F21" s="111">
        <f>HLOOKUP($F$14,$M$1:$R$15,8)</f>
        <v>9.93</v>
      </c>
      <c r="J21" t="s">
        <v>338</v>
      </c>
      <c r="M21" s="135"/>
    </row>
    <row r="22" spans="4:13" x14ac:dyDescent="0.3">
      <c r="D22" s="69" t="s">
        <v>191</v>
      </c>
      <c r="F22" s="112" t="str">
        <f>HLOOKUP($F$14,$M$1:$R$15,9)</f>
        <v>1 July 2018</v>
      </c>
      <c r="J22" t="s">
        <v>347</v>
      </c>
      <c r="M22" s="135"/>
    </row>
    <row r="23" spans="4:13" x14ac:dyDescent="0.3">
      <c r="D23" s="69" t="s">
        <v>192</v>
      </c>
      <c r="F23" s="112" t="str">
        <f>HLOOKUP($F$14,$M$1:$R$15,10)</f>
        <v>City</v>
      </c>
      <c r="M23" s="135"/>
    </row>
    <row r="24" spans="4:13" x14ac:dyDescent="0.3">
      <c r="D24" s="69" t="s">
        <v>193</v>
      </c>
      <c r="F24" s="112" t="str">
        <f>HLOOKUP($F$14,$M$1:$R$15,11)</f>
        <v xml:space="preserve"> O&amp;M Agreement</v>
      </c>
    </row>
    <row r="25" spans="4:13" x14ac:dyDescent="0.3">
      <c r="D25" s="69" t="s">
        <v>217</v>
      </c>
      <c r="F25" s="70">
        <f>HLOOKUP($F$14,$M$1:$R$15,12)</f>
        <v>0</v>
      </c>
    </row>
    <row r="26" spans="4:13" x14ac:dyDescent="0.3">
      <c r="D26" s="69" t="s">
        <v>219</v>
      </c>
      <c r="F26" s="111">
        <f>HLOOKUP($F$14,$M$1:$R$15,13)</f>
        <v>6</v>
      </c>
    </row>
    <row r="27" spans="4:13" x14ac:dyDescent="0.3">
      <c r="D27" s="69" t="s">
        <v>231</v>
      </c>
      <c r="F27" s="113" t="str">
        <f>HLOOKUP($F$14,$M$1:$R$15,14)</f>
        <v>1 September</v>
      </c>
    </row>
    <row r="28" spans="4:13" x14ac:dyDescent="0.3">
      <c r="D28" s="69" t="s">
        <v>251</v>
      </c>
      <c r="F28" s="113" t="str">
        <f>HLOOKUP($F$14,$M$1:$R$15,15)</f>
        <v>2, 5, 10, and 25</v>
      </c>
    </row>
    <row r="29" spans="4:13" x14ac:dyDescent="0.3">
      <c r="D29" s="72" t="s">
        <v>373</v>
      </c>
      <c r="F29" s="137" t="str">
        <f>HLOOKUP($F$14,$M$1:$R$24,16)</f>
        <v>the City of Prattville</v>
      </c>
    </row>
    <row r="31" spans="4:13" x14ac:dyDescent="0.3">
      <c r="H31" s="84" t="s">
        <v>213</v>
      </c>
    </row>
    <row r="32" spans="4:13" ht="64.95" customHeight="1" x14ac:dyDescent="0.3">
      <c r="D32" s="22"/>
      <c r="E32" s="132" t="s">
        <v>372</v>
      </c>
      <c r="F32" s="22"/>
    </row>
    <row r="33" spans="5:5" ht="64.95" customHeight="1" x14ac:dyDescent="0.3">
      <c r="E33" s="69" t="s">
        <v>108</v>
      </c>
    </row>
    <row r="34" spans="5:5" ht="64.95" customHeight="1" x14ac:dyDescent="0.3">
      <c r="E34" s="69" t="s">
        <v>190</v>
      </c>
    </row>
    <row r="35" spans="5:5" ht="64.95" customHeight="1" x14ac:dyDescent="0.3">
      <c r="E35" s="69" t="s">
        <v>110</v>
      </c>
    </row>
    <row r="36" spans="5:5" ht="64.95" customHeight="1" x14ac:dyDescent="0.3">
      <c r="E36" s="69" t="s">
        <v>107</v>
      </c>
    </row>
    <row r="37" spans="5:5" ht="64.95" customHeight="1" x14ac:dyDescent="0.3">
      <c r="E37" s="69" t="s">
        <v>109</v>
      </c>
    </row>
  </sheetData>
  <mergeCells count="1">
    <mergeCell ref="A1:B1"/>
  </mergeCells>
  <phoneticPr fontId="17" type="noConversion"/>
  <dataValidations count="3">
    <dataValidation type="list" allowBlank="1" showInputMessage="1" showErrorMessage="1" sqref="F14" xr:uid="{1D48C802-E215-4B91-8151-51EE45372D5D}">
      <formula1>$M$1:$R$1</formula1>
    </dataValidation>
    <dataValidation type="list" allowBlank="1" showInputMessage="1" showErrorMessage="1" sqref="M17 M20" xr:uid="{2EC90DC2-40D2-45E9-88AA-B6CB31D5724F}">
      <formula1>#REF!</formula1>
    </dataValidation>
    <dataValidation type="list" allowBlank="1" showInputMessage="1" showErrorMessage="1" sqref="M21 M18" xr:uid="{751F1756-0C07-4879-8F8C-A69A20222EE3}">
      <formula1>$K$27:$K$32</formula1>
    </dataValidation>
  </dataValidations>
  <pageMargins left="0.7" right="0.7" top="0.75" bottom="0.75" header="0.3" footer="0.3"/>
  <pageSetup orientation="portrait" horizontalDpi="1200" verticalDpi="1200" r:id="rId1"/>
  <drawing r:id="rId2"/>
  <legacyDrawing r:id="rId3"/>
  <tableParts count="5">
    <tablePart r:id="rId4"/>
    <tablePart r:id="rId5"/>
    <tablePart r:id="rId6"/>
    <tablePart r:id="rId7"/>
    <tablePart r:id="rId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2442E-5BDD-4EB7-ACA3-35258981D945}">
  <sheetPr codeName="Sheet4">
    <tabColor theme="2" tint="-0.499984740745262"/>
  </sheetPr>
  <dimension ref="A1:Z55"/>
  <sheetViews>
    <sheetView showGridLines="0" showRowColHeaders="0" tabSelected="1" topLeftCell="B1" zoomScale="130" zoomScaleNormal="130" workbookViewId="0">
      <pane ySplit="3" topLeftCell="A5" activePane="bottomLeft" state="frozen"/>
      <selection pane="bottomLeft" activeCell="F2" sqref="F2"/>
    </sheetView>
  </sheetViews>
  <sheetFormatPr defaultColWidth="0" defaultRowHeight="19.95" customHeight="1" zeroHeight="1" x14ac:dyDescent="0.3"/>
  <cols>
    <col min="1" max="1" width="8.88671875" style="118" hidden="1" customWidth="1"/>
    <col min="2" max="2" width="4.77734375" style="9" customWidth="1"/>
    <col min="3" max="3" width="5.77734375" style="8" customWidth="1"/>
    <col min="4" max="4" width="24.77734375" style="9" customWidth="1"/>
    <col min="5" max="5" width="8.88671875" style="9" customWidth="1"/>
    <col min="6" max="6" width="20.77734375" style="9" customWidth="1"/>
    <col min="7" max="15" width="8.88671875" style="9" customWidth="1"/>
    <col min="16" max="19" width="8.88671875" customWidth="1"/>
    <col min="20" max="20" width="8.88671875" style="9" customWidth="1"/>
    <col min="21" max="24" width="0" style="9" hidden="1" customWidth="1"/>
    <col min="25" max="25" width="8.88671875" style="9" hidden="1" customWidth="1"/>
    <col min="26" max="26" width="0" style="9" hidden="1" customWidth="1"/>
    <col min="27" max="16384" width="8.88671875" style="9" hidden="1"/>
  </cols>
  <sheetData>
    <row r="1" spans="1:20" ht="19.95" customHeight="1" x14ac:dyDescent="0.3">
      <c r="C1" s="45" t="s">
        <v>400</v>
      </c>
      <c r="N1" s="117" t="s">
        <v>354</v>
      </c>
      <c r="O1" s="144">
        <f>Tables!F13</f>
        <v>45931</v>
      </c>
      <c r="P1" s="144"/>
    </row>
    <row r="2" spans="1:20" ht="19.95" customHeight="1" x14ac:dyDescent="0.3">
      <c r="A2" s="120">
        <f>IF(OR(F2="I ACCEPT",F2="I DO NOT ACCEPT"),1,2)</f>
        <v>2</v>
      </c>
      <c r="E2" s="117" t="s">
        <v>355</v>
      </c>
      <c r="F2" s="119" t="s">
        <v>370</v>
      </c>
      <c r="N2" s="117" t="s">
        <v>357</v>
      </c>
      <c r="O2" s="144">
        <f>Tables!B6</f>
        <v>46296</v>
      </c>
      <c r="P2" s="144"/>
    </row>
    <row r="3" spans="1:20" ht="19.95" customHeight="1" x14ac:dyDescent="0.3">
      <c r="A3" s="120">
        <f ca="1">IF(F3="Workbook is Locked and Unavailable",2,1)</f>
        <v>2</v>
      </c>
      <c r="E3" s="117" t="s">
        <v>358</v>
      </c>
      <c r="F3" s="145" t="str">
        <f ca="1">IF(Tables!$B$8,"Workbook is Active","Workbook is Locked and Unavailable")</f>
        <v>Workbook is Locked and Unavailable</v>
      </c>
      <c r="G3" s="145"/>
      <c r="H3" s="145"/>
    </row>
    <row r="4" spans="1:20" ht="19.95" hidden="1" customHeight="1" x14ac:dyDescent="0.3">
      <c r="B4" s="118"/>
      <c r="C4" s="122"/>
      <c r="D4" s="118"/>
      <c r="E4" s="141" t="s">
        <v>360</v>
      </c>
      <c r="F4" s="67"/>
      <c r="G4" s="118"/>
      <c r="H4" s="118"/>
      <c r="I4" s="118"/>
      <c r="J4" s="118"/>
      <c r="K4" s="118"/>
      <c r="L4" s="118"/>
      <c r="M4" s="118"/>
      <c r="N4" s="118"/>
      <c r="O4" s="118"/>
      <c r="P4" s="118"/>
      <c r="Q4" s="118"/>
      <c r="R4" s="118"/>
      <c r="S4" s="118"/>
      <c r="T4" s="118"/>
    </row>
    <row r="5" spans="1:20" ht="19.95" customHeight="1" x14ac:dyDescent="0.3">
      <c r="E5" s="117"/>
    </row>
    <row r="6" spans="1:20" ht="19.95" customHeight="1" x14ac:dyDescent="0.3">
      <c r="D6" s="139"/>
      <c r="E6" s="139" t="s">
        <v>359</v>
      </c>
      <c r="F6" s="9" t="s">
        <v>401</v>
      </c>
    </row>
    <row r="7" spans="1:20" ht="19.95" customHeight="1" x14ac:dyDescent="0.3">
      <c r="D7" s="139"/>
      <c r="E7" s="140"/>
      <c r="F7" s="9" t="str">
        <f>"By clicking I ACCEPT above, you represent that you are (a) preparing a post-construction submittal for "&amp;Tables!$F$29&amp;" and/or"</f>
        <v>By clicking I ACCEPT above, you represent that you are (a) preparing a post-construction submittal for the City of Prattville and/or</v>
      </c>
    </row>
    <row r="8" spans="1:20" ht="19.95" customHeight="1" x14ac:dyDescent="0.3">
      <c r="D8" s="139"/>
      <c r="E8" s="140"/>
      <c r="F8" s="9" t="s">
        <v>402</v>
      </c>
    </row>
    <row r="9" spans="1:20" ht="19.95" customHeight="1" x14ac:dyDescent="0.3">
      <c r="D9" s="139"/>
      <c r="E9" s="140"/>
      <c r="F9" s="9" t="s">
        <v>403</v>
      </c>
    </row>
    <row r="10" spans="1:20" ht="19.95" customHeight="1" x14ac:dyDescent="0.3">
      <c r="D10" s="139"/>
      <c r="E10" s="140"/>
    </row>
    <row r="11" spans="1:20" ht="19.95" customHeight="1" x14ac:dyDescent="0.3">
      <c r="D11" s="139">
        <v>1</v>
      </c>
      <c r="E11" s="5" t="s">
        <v>404</v>
      </c>
    </row>
    <row r="12" spans="1:20" ht="19.95" customHeight="1" x14ac:dyDescent="0.3">
      <c r="A12" s="121"/>
      <c r="D12" s="139"/>
      <c r="E12" s="140"/>
      <c r="F12" s="9" t="s">
        <v>379</v>
      </c>
    </row>
    <row r="13" spans="1:20" ht="19.95" customHeight="1" x14ac:dyDescent="0.3">
      <c r="D13" s="139"/>
      <c r="E13" s="140"/>
      <c r="F13" s="9" t="str">
        <f>"and submit post-construction application materials to "&amp;Tables!$F$29&amp;" and for the User's internal recordkeeping for those"</f>
        <v>and submit post-construction application materials to the City of Prattville and for the User's internal recordkeeping for those</v>
      </c>
    </row>
    <row r="14" spans="1:20" ht="19.95" customHeight="1" x14ac:dyDescent="0.3">
      <c r="D14" s="139"/>
      <c r="E14" s="140"/>
      <c r="F14" s="9" t="s">
        <v>380</v>
      </c>
    </row>
    <row r="15" spans="1:20" ht="19.95" customHeight="1" x14ac:dyDescent="0.3">
      <c r="C15" s="45"/>
      <c r="D15" s="139"/>
      <c r="E15" s="140"/>
      <c r="F15" s="9" t="s">
        <v>405</v>
      </c>
    </row>
    <row r="16" spans="1:20" ht="19.95" customHeight="1" x14ac:dyDescent="0.3">
      <c r="C16" s="45"/>
      <c r="D16" s="139">
        <v>2</v>
      </c>
      <c r="E16" s="5" t="s">
        <v>381</v>
      </c>
    </row>
    <row r="17" spans="4:12" ht="19.95" customHeight="1" x14ac:dyDescent="0.3">
      <c r="D17" s="139"/>
      <c r="E17" s="140"/>
      <c r="F17" s="9" t="s">
        <v>382</v>
      </c>
      <c r="G17" s="138"/>
      <c r="H17" s="138"/>
      <c r="I17" s="138"/>
      <c r="J17" s="138"/>
      <c r="K17" s="138"/>
      <c r="L17" s="138"/>
    </row>
    <row r="18" spans="4:12" ht="19.95" customHeight="1" x14ac:dyDescent="0.3">
      <c r="D18" s="139"/>
      <c r="E18" s="140"/>
      <c r="F18" s="9" t="s">
        <v>383</v>
      </c>
      <c r="G18" s="138"/>
      <c r="H18" s="138"/>
      <c r="I18" s="138"/>
      <c r="J18" s="138"/>
      <c r="K18" s="138"/>
      <c r="L18" s="138"/>
    </row>
    <row r="19" spans="4:12" ht="19.95" customHeight="1" x14ac:dyDescent="0.3">
      <c r="D19" s="139">
        <v>3</v>
      </c>
      <c r="E19" s="140" t="s">
        <v>384</v>
      </c>
    </row>
    <row r="20" spans="4:12" ht="19.95" customHeight="1" x14ac:dyDescent="0.3">
      <c r="D20" s="139"/>
      <c r="E20" s="140"/>
      <c r="F20" s="9" t="s">
        <v>393</v>
      </c>
    </row>
    <row r="21" spans="4:12" ht="19.95" customHeight="1" x14ac:dyDescent="0.3">
      <c r="D21" s="139"/>
      <c r="E21" s="140"/>
      <c r="F21" s="9" t="s">
        <v>406</v>
      </c>
    </row>
    <row r="22" spans="4:12" ht="19.95" customHeight="1" x14ac:dyDescent="0.3">
      <c r="D22" s="139"/>
      <c r="E22" s="140"/>
      <c r="F22" s="9" t="str">
        <f>"forms to the "&amp;Tables!$F$23&amp;" as intended.  The "&amp;Tables!$F$23&amp;" may host and distribute the unmodified Tool to prospective submitters for"</f>
        <v>forms to the City as intended.  The City may host and distribute the unmodified Tool to prospective submitters for</v>
      </c>
      <c r="G22" s="47"/>
      <c r="H22" s="47"/>
      <c r="I22" s="47"/>
      <c r="J22" s="47"/>
      <c r="K22" s="47"/>
      <c r="L22" s="47"/>
    </row>
    <row r="23" spans="4:12" ht="19.95" customHeight="1" x14ac:dyDescent="0.3">
      <c r="D23" s="139"/>
      <c r="E23" s="140"/>
      <c r="F23" s="9" t="s">
        <v>407</v>
      </c>
      <c r="G23" s="47"/>
      <c r="H23" s="47"/>
      <c r="I23" s="47"/>
      <c r="J23" s="47"/>
      <c r="K23" s="47"/>
      <c r="L23" s="47"/>
    </row>
    <row r="24" spans="4:12" ht="19.95" customHeight="1" x14ac:dyDescent="0.3">
      <c r="D24" s="139">
        <v>4</v>
      </c>
      <c r="E24" s="140" t="s">
        <v>385</v>
      </c>
      <c r="G24" s="47"/>
      <c r="H24" s="47"/>
      <c r="I24" s="47"/>
      <c r="J24" s="47"/>
      <c r="K24" s="47"/>
      <c r="L24" s="47"/>
    </row>
    <row r="25" spans="4:12" ht="19.95" customHeight="1" x14ac:dyDescent="0.3">
      <c r="D25" s="139"/>
      <c r="E25" s="140"/>
      <c r="F25" s="9" t="s">
        <v>394</v>
      </c>
      <c r="G25" s="46"/>
      <c r="H25" s="46"/>
      <c r="I25" s="46"/>
      <c r="J25" s="46"/>
      <c r="K25" s="46"/>
      <c r="L25" s="46"/>
    </row>
    <row r="26" spans="4:12" ht="19.95" customHeight="1" x14ac:dyDescent="0.3">
      <c r="D26" s="139"/>
      <c r="E26" s="140"/>
      <c r="F26" s="9" t="s">
        <v>408</v>
      </c>
      <c r="G26" s="46"/>
      <c r="H26" s="46"/>
      <c r="I26" s="46"/>
      <c r="J26" s="46"/>
      <c r="K26" s="46"/>
      <c r="L26" s="46"/>
    </row>
    <row r="27" spans="4:12" ht="19.95" customHeight="1" x14ac:dyDescent="0.3">
      <c r="D27" s="139"/>
      <c r="E27" s="140"/>
      <c r="F27" s="9" t="s">
        <v>409</v>
      </c>
      <c r="G27" s="46"/>
      <c r="H27" s="46"/>
      <c r="I27" s="46"/>
      <c r="J27" s="46"/>
      <c r="K27" s="46"/>
      <c r="L27" s="46"/>
    </row>
    <row r="28" spans="4:12" ht="19.95" customHeight="1" x14ac:dyDescent="0.3">
      <c r="D28" s="139">
        <v>5</v>
      </c>
      <c r="E28" s="140" t="s">
        <v>386</v>
      </c>
      <c r="G28" s="47"/>
      <c r="H28" s="47"/>
      <c r="I28" s="47"/>
      <c r="J28" s="47"/>
      <c r="K28" s="47"/>
      <c r="L28" s="47"/>
    </row>
    <row r="29" spans="4:12" ht="19.95" customHeight="1" x14ac:dyDescent="0.3">
      <c r="D29" s="139"/>
      <c r="E29" s="140"/>
      <c r="F29" s="9" t="str">
        <f>"Outputs and application materials generated with the Tool may be public records of "&amp;Tables!$F$29&amp;"; the Tool itself"</f>
        <v>Outputs and application materials generated with the Tool may be public records of the City of Prattville; the Tool itself</v>
      </c>
      <c r="G29" s="47"/>
      <c r="H29" s="47"/>
      <c r="I29" s="47"/>
      <c r="J29" s="47"/>
      <c r="K29" s="47"/>
      <c r="L29" s="47"/>
    </row>
    <row r="30" spans="4:12" ht="19.95" customHeight="1" x14ac:dyDescent="0.3">
      <c r="D30" s="139"/>
      <c r="E30" s="140"/>
      <c r="F30" s="9" t="s">
        <v>410</v>
      </c>
      <c r="G30" s="47"/>
      <c r="H30" s="47"/>
      <c r="I30" s="47"/>
      <c r="J30" s="47"/>
      <c r="K30" s="47"/>
      <c r="L30" s="47"/>
    </row>
    <row r="31" spans="4:12" ht="19.95" customHeight="1" x14ac:dyDescent="0.3">
      <c r="D31" s="139">
        <v>6</v>
      </c>
      <c r="E31" s="140" t="s">
        <v>411</v>
      </c>
      <c r="G31" s="47"/>
      <c r="H31" s="47"/>
      <c r="I31" s="47"/>
      <c r="J31" s="47"/>
      <c r="K31" s="47"/>
      <c r="L31" s="47"/>
    </row>
    <row r="32" spans="4:12" ht="19.95" customHeight="1" x14ac:dyDescent="0.3">
      <c r="D32" s="139"/>
      <c r="E32" s="140"/>
      <c r="F32" s="9" t="str">
        <f>"The Tool is a convenience aid and does not constitute engineering, legal or compliance advice. The "&amp;Tables!$F$29&amp;"'s standards and"</f>
        <v>The Tool is a convenience aid and does not constitute engineering, legal or compliance advice. The the City of Prattville's standards and</v>
      </c>
      <c r="G32" s="47"/>
      <c r="H32" s="47"/>
      <c r="I32" s="47"/>
      <c r="J32" s="47"/>
      <c r="K32" s="47"/>
      <c r="L32" s="47"/>
    </row>
    <row r="33" spans="4:12" ht="19.95" customHeight="1" x14ac:dyDescent="0.3">
      <c r="D33" s="139"/>
      <c r="E33" s="140"/>
      <c r="F33" s="9" t="s">
        <v>412</v>
      </c>
      <c r="G33" s="47"/>
      <c r="H33" s="47"/>
      <c r="I33" s="47"/>
      <c r="J33" s="47"/>
      <c r="K33" s="47"/>
      <c r="L33" s="47"/>
    </row>
    <row r="34" spans="4:12" ht="19.95" customHeight="1" x14ac:dyDescent="0.3">
      <c r="D34" s="139">
        <v>7</v>
      </c>
      <c r="E34" s="140" t="s">
        <v>387</v>
      </c>
      <c r="G34" s="47"/>
      <c r="H34" s="47"/>
      <c r="I34" s="47"/>
      <c r="J34" s="47"/>
      <c r="K34" s="47"/>
      <c r="L34" s="47"/>
    </row>
    <row r="35" spans="4:12" ht="19.95" customHeight="1" x14ac:dyDescent="0.3">
      <c r="D35" s="139"/>
      <c r="E35" s="140"/>
      <c r="F35" s="9" t="s">
        <v>395</v>
      </c>
      <c r="G35" s="47"/>
      <c r="H35" s="47"/>
      <c r="I35" s="47"/>
      <c r="J35" s="47"/>
      <c r="K35" s="47"/>
      <c r="L35" s="47"/>
    </row>
    <row r="36" spans="4:12" ht="19.95" customHeight="1" x14ac:dyDescent="0.3">
      <c r="D36" s="139"/>
      <c r="E36" s="140"/>
      <c r="F36" s="9" t="s">
        <v>413</v>
      </c>
      <c r="G36" s="47"/>
      <c r="H36" s="47"/>
      <c r="I36" s="47"/>
      <c r="J36" s="47"/>
      <c r="K36" s="47"/>
      <c r="L36" s="47"/>
    </row>
    <row r="37" spans="4:12" ht="19.95" customHeight="1" x14ac:dyDescent="0.3">
      <c r="D37" s="139"/>
      <c r="E37" s="140"/>
      <c r="F37" s="9" t="s">
        <v>396</v>
      </c>
      <c r="G37" s="47"/>
      <c r="H37" s="47"/>
      <c r="I37" s="47"/>
      <c r="J37" s="47"/>
      <c r="K37" s="47"/>
      <c r="L37" s="47"/>
    </row>
    <row r="38" spans="4:12" ht="19.95" customHeight="1" x14ac:dyDescent="0.3">
      <c r="D38" s="139">
        <v>8</v>
      </c>
      <c r="E38" s="140" t="s">
        <v>388</v>
      </c>
    </row>
    <row r="39" spans="4:12" ht="19.95" customHeight="1" x14ac:dyDescent="0.3">
      <c r="D39" s="139"/>
      <c r="E39" s="140"/>
      <c r="F39" s="9" t="s">
        <v>389</v>
      </c>
      <c r="G39" s="47"/>
      <c r="H39" s="47"/>
      <c r="I39" s="47"/>
      <c r="J39" s="47"/>
      <c r="K39" s="47"/>
      <c r="L39" s="47"/>
    </row>
    <row r="40" spans="4:12" ht="19.95" customHeight="1" x14ac:dyDescent="0.3">
      <c r="D40" s="139"/>
      <c r="E40" s="140"/>
      <c r="F40" s="9" t="s">
        <v>390</v>
      </c>
      <c r="G40" s="47"/>
      <c r="H40" s="47"/>
      <c r="I40" s="47"/>
      <c r="J40" s="47"/>
      <c r="K40" s="47"/>
      <c r="L40" s="47"/>
    </row>
    <row r="41" spans="4:12" ht="19.95" customHeight="1" x14ac:dyDescent="0.3">
      <c r="D41" s="139">
        <v>9</v>
      </c>
      <c r="E41" s="140" t="s">
        <v>414</v>
      </c>
      <c r="G41" s="47"/>
      <c r="H41" s="47"/>
      <c r="I41" s="47"/>
      <c r="J41" s="47"/>
      <c r="K41" s="47"/>
      <c r="L41" s="47"/>
    </row>
    <row r="42" spans="4:12" ht="19.95" customHeight="1" x14ac:dyDescent="0.3">
      <c r="D42" s="139"/>
      <c r="E42" s="140"/>
      <c r="F42" s="9" t="s">
        <v>415</v>
      </c>
      <c r="G42" s="47"/>
      <c r="H42" s="47"/>
      <c r="I42" s="47"/>
      <c r="J42" s="47"/>
      <c r="K42" s="47"/>
      <c r="L42" s="47"/>
    </row>
    <row r="43" spans="4:12" ht="19.95" customHeight="1" x14ac:dyDescent="0.3">
      <c r="D43" s="139">
        <v>10</v>
      </c>
      <c r="E43" s="140" t="s">
        <v>416</v>
      </c>
      <c r="G43" s="47"/>
      <c r="H43" s="47"/>
      <c r="I43" s="47"/>
      <c r="J43" s="47"/>
      <c r="K43" s="47"/>
      <c r="L43" s="47"/>
    </row>
    <row r="44" spans="4:12" ht="19.95" customHeight="1" x14ac:dyDescent="0.3">
      <c r="D44" s="139"/>
      <c r="E44" s="140"/>
      <c r="F44" s="9" t="s">
        <v>417</v>
      </c>
      <c r="G44" s="47"/>
      <c r="H44" s="47"/>
      <c r="I44" s="47"/>
      <c r="J44" s="47"/>
      <c r="K44" s="47"/>
      <c r="L44" s="47"/>
    </row>
    <row r="45" spans="4:12" ht="19.95" customHeight="1" x14ac:dyDescent="0.3">
      <c r="D45" s="139"/>
      <c r="E45" s="140"/>
      <c r="F45" s="9" t="s">
        <v>418</v>
      </c>
      <c r="G45" s="47"/>
      <c r="H45" s="47"/>
      <c r="I45" s="47"/>
      <c r="J45" s="47"/>
      <c r="K45" s="47"/>
      <c r="L45" s="47"/>
    </row>
    <row r="46" spans="4:12" ht="19.95" customHeight="1" x14ac:dyDescent="0.3">
      <c r="D46" s="139">
        <v>11</v>
      </c>
      <c r="E46" s="140" t="s">
        <v>419</v>
      </c>
      <c r="G46" s="47"/>
      <c r="H46" s="47"/>
      <c r="I46" s="47"/>
      <c r="J46" s="47"/>
      <c r="K46" s="47"/>
      <c r="L46" s="47"/>
    </row>
    <row r="47" spans="4:12" ht="19.95" customHeight="1" x14ac:dyDescent="0.3">
      <c r="D47" s="139"/>
      <c r="E47" s="140"/>
      <c r="F47" s="9" t="s">
        <v>420</v>
      </c>
      <c r="G47" s="47"/>
      <c r="H47" s="47"/>
      <c r="I47" s="47"/>
      <c r="J47" s="47"/>
      <c r="K47" s="47"/>
      <c r="L47" s="47"/>
    </row>
    <row r="48" spans="4:12" ht="19.95" customHeight="1" x14ac:dyDescent="0.3">
      <c r="D48" s="139"/>
      <c r="E48" s="140"/>
      <c r="F48" s="9" t="s">
        <v>421</v>
      </c>
      <c r="G48" s="47"/>
      <c r="H48" s="47"/>
      <c r="I48" s="47"/>
      <c r="J48" s="47"/>
      <c r="K48" s="47"/>
      <c r="L48" s="47"/>
    </row>
    <row r="49" spans="4:12" ht="19.95" customHeight="1" x14ac:dyDescent="0.3">
      <c r="D49" s="139"/>
      <c r="E49" s="140"/>
      <c r="F49" s="9" t="s">
        <v>422</v>
      </c>
      <c r="G49" s="47"/>
      <c r="H49" s="47"/>
      <c r="I49" s="47"/>
      <c r="J49" s="47"/>
      <c r="K49" s="47"/>
      <c r="L49" s="47"/>
    </row>
    <row r="50" spans="4:12" ht="19.95" customHeight="1" x14ac:dyDescent="0.3">
      <c r="D50" s="139"/>
      <c r="E50" s="140"/>
      <c r="F50" s="9" t="s">
        <v>423</v>
      </c>
      <c r="G50" s="47"/>
      <c r="H50" s="47"/>
      <c r="I50" s="47"/>
      <c r="J50" s="47"/>
      <c r="K50" s="47"/>
      <c r="L50" s="47"/>
    </row>
    <row r="51" spans="4:12" ht="19.95" customHeight="1" x14ac:dyDescent="0.3">
      <c r="D51" s="139">
        <v>12</v>
      </c>
      <c r="E51" s="140" t="s">
        <v>391</v>
      </c>
      <c r="G51" s="47"/>
      <c r="H51" s="47"/>
      <c r="I51" s="47"/>
      <c r="J51" s="47"/>
      <c r="K51" s="47"/>
      <c r="L51" s="47"/>
    </row>
    <row r="52" spans="4:12" ht="19.95" customHeight="1" x14ac:dyDescent="0.3">
      <c r="D52" s="139"/>
      <c r="E52" s="140"/>
      <c r="F52" s="9" t="s">
        <v>424</v>
      </c>
      <c r="G52" s="47"/>
      <c r="H52" s="47"/>
      <c r="I52" s="47"/>
      <c r="J52" s="47"/>
      <c r="K52" s="47"/>
      <c r="L52" s="47"/>
    </row>
    <row r="53" spans="4:12" ht="19.95" customHeight="1" x14ac:dyDescent="0.3">
      <c r="D53" s="139"/>
      <c r="E53" s="140"/>
      <c r="G53" s="47"/>
      <c r="H53" s="47"/>
      <c r="I53" s="47"/>
      <c r="J53" s="47"/>
      <c r="K53" s="47"/>
      <c r="L53" s="47"/>
    </row>
    <row r="54" spans="4:12" ht="19.95" customHeight="1" x14ac:dyDescent="0.3">
      <c r="D54" s="139"/>
      <c r="E54" s="140"/>
    </row>
    <row r="55" spans="4:12" ht="19.95" customHeight="1" x14ac:dyDescent="0.3">
      <c r="D55" s="139"/>
      <c r="E55" s="140"/>
    </row>
  </sheetData>
  <sheetProtection algorithmName="SHA-512" hashValue="GFw6n4fmtCY+ENOpwl/wqLaNWE6j12R2OpiZSxhF3gwvlfa+abZ2O8BuS01eecM/l6QkVpnLmC7SY0H8eIn7Mg==" saltValue="bS6WcpMACzDv2EHKvwGxHw==" spinCount="100000" sheet="1" objects="1" scenarios="1" selectLockedCells="1"/>
  <mergeCells count="3">
    <mergeCell ref="O1:P1"/>
    <mergeCell ref="O2:P2"/>
    <mergeCell ref="F3:H3"/>
  </mergeCells>
  <conditionalFormatting sqref="F2">
    <cfRule type="expression" dxfId="146" priority="1369">
      <formula>$A$2=2</formula>
    </cfRule>
  </conditionalFormatting>
  <conditionalFormatting sqref="F3:H3">
    <cfRule type="expression" dxfId="145" priority="1370">
      <formula>$A$3=2</formula>
    </cfRule>
    <cfRule type="expression" dxfId="144" priority="1371">
      <formula>$A$3=2</formula>
    </cfRule>
  </conditionalFormatting>
  <pageMargins left="0.2" right="0.2" top="0.5" bottom="0.25" header="0.3" footer="0.3"/>
  <pageSetup orientation="portrait" r:id="rId1"/>
  <headerFooter>
    <oddFooter>&amp;L1 April 2022</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DF6459C0-3F67-40C6-98F9-32598DEE43AC}">
          <x14:formula1>
            <xm:f>Tables!$B$12:$B$14</xm:f>
          </x14:formula1>
          <xm:sqref>F2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B5F24-5C5C-424A-982B-2A3251496E63}">
  <sheetPr codeName="Sheet1">
    <tabColor theme="2" tint="-0.499984740745262"/>
  </sheetPr>
  <dimension ref="B1:Q57"/>
  <sheetViews>
    <sheetView showGridLines="0" showRowColHeaders="0" zoomScale="130" zoomScaleNormal="130" workbookViewId="0"/>
  </sheetViews>
  <sheetFormatPr defaultColWidth="8.88671875" defaultRowHeight="0" customHeight="1" zeroHeight="1" x14ac:dyDescent="0.3"/>
  <cols>
    <col min="1" max="1" width="2.77734375" style="9" customWidth="1"/>
    <col min="2" max="2" width="5.77734375" style="8" customWidth="1"/>
    <col min="3" max="8" width="2.77734375" style="9" customWidth="1"/>
    <col min="9" max="10" width="8.88671875" style="9" customWidth="1"/>
    <col min="11" max="11" width="20.77734375" style="9" customWidth="1"/>
    <col min="12" max="21" width="8.88671875" style="9" customWidth="1"/>
    <col min="22" max="16384" width="8.88671875" style="9"/>
  </cols>
  <sheetData>
    <row r="1" spans="2:17" ht="19.95" customHeight="1" x14ac:dyDescent="0.3"/>
    <row r="2" spans="2:17" ht="19.95" customHeight="1" x14ac:dyDescent="0.3">
      <c r="B2" s="45" t="s">
        <v>46</v>
      </c>
    </row>
    <row r="3" spans="2:17" ht="4.95" customHeight="1" x14ac:dyDescent="0.3">
      <c r="B3" s="45"/>
    </row>
    <row r="4" spans="2:17" ht="19.95" customHeight="1" x14ac:dyDescent="0.3">
      <c r="B4" s="8">
        <v>1</v>
      </c>
      <c r="C4" s="147" t="s">
        <v>223</v>
      </c>
      <c r="D4" s="147"/>
      <c r="E4" s="147"/>
      <c r="F4" s="147"/>
      <c r="G4" s="147"/>
      <c r="H4" s="147"/>
      <c r="I4" s="147"/>
      <c r="J4" s="147"/>
      <c r="K4" s="147"/>
      <c r="L4" s="147"/>
      <c r="M4" s="147"/>
      <c r="N4" s="147"/>
      <c r="O4" s="147"/>
      <c r="P4" s="147"/>
      <c r="Q4" s="147"/>
    </row>
    <row r="5" spans="2:17" ht="19.95" customHeight="1" x14ac:dyDescent="0.3">
      <c r="C5" s="147"/>
      <c r="D5" s="147"/>
      <c r="E5" s="147"/>
      <c r="F5" s="147"/>
      <c r="G5" s="147"/>
      <c r="H5" s="147"/>
      <c r="I5" s="147"/>
      <c r="J5" s="147"/>
      <c r="K5" s="147"/>
      <c r="L5" s="147"/>
      <c r="M5" s="147"/>
      <c r="N5" s="147"/>
      <c r="O5" s="147"/>
      <c r="P5" s="147"/>
      <c r="Q5" s="147"/>
    </row>
    <row r="6" spans="2:17" ht="19.95" customHeight="1" x14ac:dyDescent="0.3">
      <c r="B6" s="8">
        <f>B4+1</f>
        <v>2</v>
      </c>
      <c r="C6" s="9" t="s">
        <v>48</v>
      </c>
    </row>
    <row r="7" spans="2:17" ht="19.95" customHeight="1" x14ac:dyDescent="0.3">
      <c r="C7" s="10"/>
      <c r="D7" s="10"/>
      <c r="E7" s="10"/>
      <c r="F7" s="10"/>
      <c r="I7" s="9" t="s">
        <v>45</v>
      </c>
    </row>
    <row r="8" spans="2:17" ht="10.050000000000001" customHeight="1" x14ac:dyDescent="0.3"/>
    <row r="9" spans="2:17" ht="15" customHeight="1" x14ac:dyDescent="0.3">
      <c r="C9" s="11"/>
      <c r="D9" s="11"/>
      <c r="E9" s="11"/>
      <c r="F9" s="11"/>
      <c r="I9" s="146" t="s">
        <v>214</v>
      </c>
      <c r="J9" s="146"/>
      <c r="K9" s="146"/>
      <c r="L9" s="146"/>
      <c r="M9" s="146"/>
      <c r="N9" s="146"/>
      <c r="O9" s="146"/>
      <c r="P9" s="146"/>
      <c r="Q9" s="146"/>
    </row>
    <row r="10" spans="2:17" ht="15" customHeight="1" x14ac:dyDescent="0.3">
      <c r="I10" s="146"/>
      <c r="J10" s="146"/>
      <c r="K10" s="146"/>
      <c r="L10" s="146"/>
      <c r="M10" s="146"/>
      <c r="N10" s="146"/>
      <c r="O10" s="146"/>
      <c r="P10" s="146"/>
      <c r="Q10" s="146"/>
    </row>
    <row r="11" spans="2:17" ht="10.050000000000001" customHeight="1" x14ac:dyDescent="0.3">
      <c r="I11" s="46"/>
      <c r="J11" s="46"/>
      <c r="K11" s="46"/>
      <c r="L11" s="46"/>
      <c r="M11" s="46"/>
      <c r="N11" s="46"/>
      <c r="O11" s="46"/>
      <c r="P11" s="46"/>
      <c r="Q11" s="46"/>
    </row>
    <row r="12" spans="2:17" ht="15" customHeight="1" x14ac:dyDescent="0.3">
      <c r="F12" s="15"/>
      <c r="I12" s="146" t="s">
        <v>143</v>
      </c>
      <c r="J12" s="146"/>
      <c r="K12" s="146"/>
      <c r="L12" s="146"/>
      <c r="M12" s="146"/>
      <c r="N12" s="146"/>
      <c r="O12" s="146"/>
      <c r="P12" s="146"/>
      <c r="Q12" s="146"/>
    </row>
    <row r="13" spans="2:17" ht="15" customHeight="1" x14ac:dyDescent="0.3">
      <c r="I13" s="146"/>
      <c r="J13" s="146"/>
      <c r="K13" s="146"/>
      <c r="L13" s="146"/>
      <c r="M13" s="146"/>
      <c r="N13" s="146"/>
      <c r="O13" s="146"/>
      <c r="P13" s="146"/>
      <c r="Q13" s="146"/>
    </row>
    <row r="14" spans="2:17" ht="15" customHeight="1" x14ac:dyDescent="0.3">
      <c r="I14" s="146"/>
      <c r="J14" s="146"/>
      <c r="K14" s="146"/>
      <c r="L14" s="146"/>
      <c r="M14" s="146"/>
      <c r="N14" s="146"/>
      <c r="O14" s="146"/>
      <c r="P14" s="146"/>
      <c r="Q14" s="146"/>
    </row>
    <row r="15" spans="2:17" ht="15" customHeight="1" x14ac:dyDescent="0.3">
      <c r="I15" s="146"/>
      <c r="J15" s="146"/>
      <c r="K15" s="146"/>
      <c r="L15" s="146"/>
      <c r="M15" s="146"/>
      <c r="N15" s="146"/>
      <c r="O15" s="146"/>
      <c r="P15" s="146"/>
      <c r="Q15" s="146"/>
    </row>
    <row r="16" spans="2:17" ht="10.050000000000001" customHeight="1" x14ac:dyDescent="0.3">
      <c r="I16" s="47"/>
      <c r="J16" s="47"/>
      <c r="K16" s="47"/>
      <c r="L16" s="47"/>
      <c r="M16" s="47"/>
      <c r="N16" s="47"/>
      <c r="O16" s="47"/>
      <c r="P16" s="47"/>
      <c r="Q16" s="47"/>
    </row>
    <row r="17" spans="3:17" ht="15" customHeight="1" x14ac:dyDescent="0.3">
      <c r="C17" s="15"/>
      <c r="D17" s="23" t="s">
        <v>87</v>
      </c>
      <c r="E17" s="23"/>
      <c r="F17" s="15"/>
      <c r="G17" s="23" t="s">
        <v>88</v>
      </c>
      <c r="I17" s="146" t="s">
        <v>134</v>
      </c>
      <c r="J17" s="146"/>
      <c r="K17" s="146"/>
      <c r="L17" s="146"/>
      <c r="M17" s="146"/>
      <c r="N17" s="146"/>
      <c r="O17" s="146"/>
      <c r="P17" s="146"/>
      <c r="Q17" s="146"/>
    </row>
    <row r="18" spans="3:17" ht="15" customHeight="1" x14ac:dyDescent="0.3">
      <c r="I18" s="146"/>
      <c r="J18" s="146"/>
      <c r="K18" s="146"/>
      <c r="L18" s="146"/>
      <c r="M18" s="146"/>
      <c r="N18" s="146"/>
      <c r="O18" s="146"/>
      <c r="P18" s="146"/>
      <c r="Q18" s="146"/>
    </row>
    <row r="19" spans="3:17" ht="10.050000000000001" customHeight="1" x14ac:dyDescent="0.3"/>
    <row r="20" spans="3:17" ht="15" customHeight="1" x14ac:dyDescent="0.3">
      <c r="C20" s="12"/>
      <c r="D20" s="12"/>
      <c r="E20" s="12"/>
      <c r="F20" s="12"/>
      <c r="I20" s="146" t="s">
        <v>47</v>
      </c>
      <c r="J20" s="146"/>
      <c r="K20" s="146"/>
      <c r="L20" s="146"/>
      <c r="M20" s="146"/>
      <c r="N20" s="146"/>
      <c r="O20" s="146"/>
      <c r="P20" s="146"/>
      <c r="Q20" s="146"/>
    </row>
    <row r="21" spans="3:17" ht="15" customHeight="1" x14ac:dyDescent="0.3">
      <c r="I21" s="146"/>
      <c r="J21" s="146"/>
      <c r="K21" s="146"/>
      <c r="L21" s="146"/>
      <c r="M21" s="146"/>
      <c r="N21" s="146"/>
      <c r="O21" s="146"/>
      <c r="P21" s="146"/>
      <c r="Q21" s="146"/>
    </row>
    <row r="22" spans="3:17" ht="15" customHeight="1" x14ac:dyDescent="0.3">
      <c r="I22" s="146"/>
      <c r="J22" s="146"/>
      <c r="K22" s="146"/>
      <c r="L22" s="146"/>
      <c r="M22" s="146"/>
      <c r="N22" s="146"/>
      <c r="O22" s="146"/>
      <c r="P22" s="146"/>
      <c r="Q22" s="146"/>
    </row>
    <row r="23" spans="3:17" ht="19.95" customHeight="1" x14ac:dyDescent="0.3">
      <c r="I23" s="146"/>
      <c r="J23" s="146"/>
      <c r="K23" s="146"/>
      <c r="L23" s="146"/>
      <c r="M23" s="146"/>
      <c r="N23" s="146"/>
      <c r="O23" s="146"/>
      <c r="P23" s="146"/>
      <c r="Q23" s="146"/>
    </row>
    <row r="24" spans="3:17" ht="10.050000000000001" customHeight="1" x14ac:dyDescent="0.3">
      <c r="I24" s="47"/>
      <c r="J24" s="47"/>
      <c r="K24" s="47"/>
      <c r="L24" s="47"/>
      <c r="M24" s="47"/>
      <c r="N24" s="47"/>
      <c r="O24" s="47"/>
      <c r="P24" s="47"/>
      <c r="Q24" s="47"/>
    </row>
    <row r="25" spans="3:17" ht="15" customHeight="1" x14ac:dyDescent="0.3">
      <c r="C25" s="13"/>
      <c r="D25" s="13"/>
      <c r="E25" s="13"/>
      <c r="F25" s="13"/>
      <c r="I25" s="146" t="s">
        <v>79</v>
      </c>
      <c r="J25" s="146"/>
      <c r="K25" s="146"/>
      <c r="L25" s="146"/>
      <c r="M25" s="146"/>
      <c r="N25" s="146"/>
      <c r="O25" s="146"/>
      <c r="P25" s="146"/>
      <c r="Q25" s="146"/>
    </row>
    <row r="26" spans="3:17" ht="15" customHeight="1" x14ac:dyDescent="0.3">
      <c r="I26" s="146"/>
      <c r="J26" s="146"/>
      <c r="K26" s="146"/>
      <c r="L26" s="146"/>
      <c r="M26" s="146"/>
      <c r="N26" s="146"/>
      <c r="O26" s="146"/>
      <c r="P26" s="146"/>
      <c r="Q26" s="146"/>
    </row>
    <row r="27" spans="3:17" ht="10.050000000000001" customHeight="1" x14ac:dyDescent="0.3"/>
    <row r="28" spans="3:17" ht="19.95" customHeight="1" x14ac:dyDescent="0.3">
      <c r="C28" s="14" t="s">
        <v>26</v>
      </c>
      <c r="D28" s="14"/>
      <c r="E28" s="14"/>
      <c r="F28" s="14"/>
      <c r="I28" s="9" t="s">
        <v>224</v>
      </c>
    </row>
    <row r="29" spans="3:17" ht="10.050000000000001" customHeight="1" x14ac:dyDescent="0.3"/>
    <row r="30" spans="3:17" ht="19.95" customHeight="1" x14ac:dyDescent="0.3">
      <c r="C30" s="5" t="s">
        <v>27</v>
      </c>
      <c r="D30" s="5"/>
      <c r="E30" s="5"/>
      <c r="F30" s="5"/>
      <c r="I30" s="9" t="s">
        <v>51</v>
      </c>
    </row>
    <row r="31" spans="3:17" ht="10.050000000000001" customHeight="1" x14ac:dyDescent="0.3"/>
    <row r="32" spans="3:17" ht="19.95" customHeight="1" x14ac:dyDescent="0.3">
      <c r="C32" s="5" t="s">
        <v>19</v>
      </c>
      <c r="D32" s="5"/>
      <c r="E32" s="5"/>
      <c r="F32" s="5"/>
      <c r="I32" s="9" t="s">
        <v>80</v>
      </c>
    </row>
    <row r="33" spans="2:17" ht="10.050000000000001" customHeight="1" x14ac:dyDescent="0.3"/>
    <row r="34" spans="2:17" ht="19.95" customHeight="1" x14ac:dyDescent="0.3">
      <c r="B34" s="8">
        <f>B6+1</f>
        <v>3</v>
      </c>
      <c r="C34" s="9" t="s">
        <v>145</v>
      </c>
    </row>
    <row r="35" spans="2:17" ht="19.95" customHeight="1" x14ac:dyDescent="0.3">
      <c r="B35" s="8">
        <f>B34+1</f>
        <v>4</v>
      </c>
      <c r="C35" s="146" t="s">
        <v>144</v>
      </c>
      <c r="D35" s="146"/>
      <c r="E35" s="146"/>
      <c r="F35" s="146"/>
      <c r="G35" s="146"/>
      <c r="H35" s="146"/>
      <c r="I35" s="146"/>
      <c r="J35" s="146"/>
      <c r="K35" s="146"/>
      <c r="L35" s="146"/>
      <c r="M35" s="146"/>
      <c r="N35" s="146"/>
      <c r="O35" s="146"/>
      <c r="P35" s="146"/>
      <c r="Q35" s="146"/>
    </row>
    <row r="36" spans="2:17" ht="15" customHeight="1" x14ac:dyDescent="0.3">
      <c r="C36" s="146"/>
      <c r="D36" s="146"/>
      <c r="E36" s="146"/>
      <c r="F36" s="146"/>
      <c r="G36" s="146"/>
      <c r="H36" s="146"/>
      <c r="I36" s="146"/>
      <c r="J36" s="146"/>
      <c r="K36" s="146"/>
      <c r="L36" s="146"/>
      <c r="M36" s="146"/>
      <c r="N36" s="146"/>
      <c r="O36" s="146"/>
      <c r="P36" s="146"/>
      <c r="Q36" s="146"/>
    </row>
    <row r="37" spans="2:17" ht="19.95" customHeight="1" x14ac:dyDescent="0.3">
      <c r="B37" s="8">
        <v>5</v>
      </c>
      <c r="C37" s="147" t="s">
        <v>135</v>
      </c>
      <c r="D37" s="147"/>
      <c r="E37" s="147"/>
      <c r="F37" s="147"/>
      <c r="G37" s="147"/>
      <c r="H37" s="147"/>
      <c r="I37" s="147"/>
      <c r="J37" s="147"/>
      <c r="K37" s="147"/>
      <c r="L37" s="147"/>
      <c r="M37" s="147"/>
      <c r="N37" s="147"/>
      <c r="O37" s="147"/>
      <c r="P37" s="147"/>
      <c r="Q37" s="147"/>
    </row>
    <row r="38" spans="2:17" ht="19.95" customHeight="1" x14ac:dyDescent="0.3">
      <c r="C38" s="147"/>
      <c r="D38" s="147"/>
      <c r="E38" s="147"/>
      <c r="F38" s="147"/>
      <c r="G38" s="147"/>
      <c r="H38" s="147"/>
      <c r="I38" s="147"/>
      <c r="J38" s="147"/>
      <c r="K38" s="147"/>
      <c r="L38" s="147"/>
      <c r="M38" s="147"/>
      <c r="N38" s="147"/>
      <c r="O38" s="147"/>
      <c r="P38" s="147"/>
      <c r="Q38" s="147"/>
    </row>
    <row r="39" spans="2:17" ht="12" customHeight="1" x14ac:dyDescent="0.3">
      <c r="C39" s="147"/>
      <c r="D39" s="147"/>
      <c r="E39" s="147"/>
      <c r="F39" s="147"/>
      <c r="G39" s="147"/>
      <c r="H39" s="147"/>
      <c r="I39" s="147"/>
      <c r="J39" s="147"/>
      <c r="K39" s="147"/>
      <c r="L39" s="147"/>
      <c r="M39" s="147"/>
      <c r="N39" s="147"/>
      <c r="O39" s="147"/>
      <c r="P39" s="147"/>
      <c r="Q39" s="147"/>
    </row>
    <row r="40" spans="2:17" ht="19.95" customHeight="1" x14ac:dyDescent="0.3">
      <c r="B40" s="8">
        <v>6</v>
      </c>
      <c r="C40" s="9" t="s">
        <v>50</v>
      </c>
    </row>
    <row r="41" spans="2:17" ht="19.95" customHeight="1" x14ac:dyDescent="0.3"/>
    <row r="42" spans="2:17" ht="19.95" customHeight="1" x14ac:dyDescent="0.3"/>
    <row r="43" spans="2:17" ht="19.95" customHeight="1" x14ac:dyDescent="0.3"/>
    <row r="44" spans="2:17" ht="19.95" customHeight="1" x14ac:dyDescent="0.3"/>
    <row r="45" spans="2:17" ht="19.95" hidden="1" customHeight="1" x14ac:dyDescent="0.3"/>
    <row r="46" spans="2:17" ht="19.95" hidden="1" customHeight="1" x14ac:dyDescent="0.3"/>
    <row r="47" spans="2:17" ht="19.95" hidden="1" customHeight="1" x14ac:dyDescent="0.3"/>
    <row r="48" spans="2:17" ht="19.95" hidden="1" customHeight="1" x14ac:dyDescent="0.3"/>
    <row r="49" ht="19.95" hidden="1" customHeight="1" x14ac:dyDescent="0.3"/>
    <row r="50" ht="19.95" hidden="1" customHeight="1" x14ac:dyDescent="0.3"/>
    <row r="51" ht="19.95" hidden="1" customHeight="1" x14ac:dyDescent="0.3"/>
    <row r="52" ht="19.95" hidden="1" customHeight="1" x14ac:dyDescent="0.3"/>
    <row r="53" ht="19.95" hidden="1" customHeight="1" x14ac:dyDescent="0.3"/>
    <row r="54" ht="19.95" hidden="1" customHeight="1" x14ac:dyDescent="0.3"/>
    <row r="55" ht="19.95" hidden="1" customHeight="1" x14ac:dyDescent="0.3"/>
    <row r="56" ht="19.95" hidden="1" customHeight="1" x14ac:dyDescent="0.3"/>
    <row r="57" ht="19.95" hidden="1" customHeight="1" x14ac:dyDescent="0.3"/>
  </sheetData>
  <sheetProtection algorithmName="SHA-512" hashValue="8xv50+BFz4ETllJCdM/oiCuDtJa9TjFmemeWXoEFX1qZ+jLgDXxDOKSkKEBfxQO2ZtuuFeRouEDMqsPoB6lRoQ==" saltValue="OT3XryOhrBo9XY2m6PIJTw==" spinCount="100000" sheet="1" objects="1" scenarios="1" selectLockedCells="1"/>
  <mergeCells count="8">
    <mergeCell ref="I25:Q26"/>
    <mergeCell ref="C35:Q36"/>
    <mergeCell ref="C37:Q39"/>
    <mergeCell ref="C4:Q5"/>
    <mergeCell ref="I9:Q10"/>
    <mergeCell ref="I12:Q15"/>
    <mergeCell ref="I17:Q18"/>
    <mergeCell ref="I20:Q23"/>
  </mergeCells>
  <conditionalFormatting sqref="C17">
    <cfRule type="expression" dxfId="143" priority="5">
      <formula>ISBLANK(C17)</formula>
    </cfRule>
  </conditionalFormatting>
  <conditionalFormatting sqref="C9:F9">
    <cfRule type="expression" dxfId="142" priority="7">
      <formula>ISBLANK(C9)</formula>
    </cfRule>
  </conditionalFormatting>
  <conditionalFormatting sqref="F12">
    <cfRule type="expression" dxfId="141" priority="6">
      <formula>ISBLANK(F12)</formula>
    </cfRule>
  </conditionalFormatting>
  <conditionalFormatting sqref="F17">
    <cfRule type="expression" dxfId="140" priority="4">
      <formula>ISBLANK(F17)</formula>
    </cfRule>
  </conditionalFormatting>
  <pageMargins left="0.2" right="0.2" top="0.5" bottom="0.25" header="0.3" footer="0.3"/>
  <pageSetup orientation="portrait" r:id="rId1"/>
  <headerFooter>
    <oddFooter>&amp;L1 April 2022</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C68C66C3-5ADD-4DEE-AB13-4B5261D5EBE7}">
          <x14:formula1>
            <xm:f>Tables!$H$2:$H$4</xm:f>
          </x14:formula1>
          <xm:sqref>C28:F28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5BCFA-678D-4F47-972D-31E458267710}">
  <sheetPr codeName="Sheet5">
    <tabColor theme="9" tint="0.39997558519241921"/>
  </sheetPr>
  <dimension ref="A1:CQ160"/>
  <sheetViews>
    <sheetView showGridLines="0" showRowColHeaders="0" showZeros="0" zoomScale="150" zoomScaleNormal="150" workbookViewId="0">
      <selection activeCell="AD6" sqref="AD6:AJ6"/>
    </sheetView>
  </sheetViews>
  <sheetFormatPr defaultColWidth="0" defaultRowHeight="0" customHeight="1" zeroHeight="1" x14ac:dyDescent="0.3"/>
  <cols>
    <col min="1" max="1" width="1.77734375" style="23" customWidth="1"/>
    <col min="2" max="36" width="2.77734375" style="23" customWidth="1"/>
    <col min="37" max="37" width="1.77734375" style="23" customWidth="1"/>
    <col min="38" max="39" width="8.77734375" style="7" hidden="1" customWidth="1"/>
    <col min="40" max="40" width="10.109375" style="7" hidden="1" customWidth="1"/>
    <col min="41" max="41" width="8.77734375" style="7" hidden="1" customWidth="1"/>
    <col min="42" max="42" width="10.88671875" style="7" hidden="1" customWidth="1"/>
    <col min="43" max="43" width="8.77734375" style="7" hidden="1" customWidth="1"/>
    <col min="44" max="45" width="2.77734375" style="23" customWidth="1"/>
    <col min="46" max="60" width="2.77734375" style="73" customWidth="1"/>
    <col min="61" max="61" width="3.77734375" style="73" customWidth="1"/>
    <col min="62" max="83" width="2.77734375" style="73" customWidth="1"/>
    <col min="84" max="84" width="8.77734375" style="73" hidden="1" customWidth="1"/>
    <col min="85" max="16384" width="8.88671875" style="23" hidden="1"/>
  </cols>
  <sheetData>
    <row r="1" spans="2:95" ht="15" customHeight="1" x14ac:dyDescent="0.3">
      <c r="O1" s="3"/>
      <c r="P1" s="3"/>
      <c r="Q1" s="186" t="s">
        <v>146</v>
      </c>
      <c r="R1" s="186"/>
      <c r="S1" s="186"/>
      <c r="T1" s="186"/>
      <c r="U1" s="186"/>
      <c r="V1" s="186"/>
      <c r="W1" s="186"/>
      <c r="X1" s="186"/>
      <c r="Y1" s="186"/>
      <c r="Z1" s="186"/>
      <c r="AA1" s="186"/>
      <c r="AB1" s="186"/>
      <c r="AC1" s="186"/>
      <c r="AD1" s="186"/>
      <c r="AE1" s="186"/>
      <c r="AF1" s="186"/>
      <c r="AG1" s="186"/>
      <c r="AH1" s="186"/>
      <c r="AI1" s="186"/>
      <c r="AJ1" s="186"/>
      <c r="AK1" s="186"/>
      <c r="AL1" s="55"/>
      <c r="AM1" s="55"/>
      <c r="AN1" s="55"/>
      <c r="AO1" s="55"/>
      <c r="AP1" s="55"/>
      <c r="AQ1" s="55"/>
      <c r="BI1" s="186" t="str">
        <f>Q1</f>
        <v>Form 2E - Hydrodynamic Separator
Design Form</v>
      </c>
      <c r="BJ1" s="186"/>
      <c r="BK1" s="186"/>
      <c r="BL1" s="186"/>
      <c r="BM1" s="186"/>
      <c r="BN1" s="186"/>
      <c r="BO1" s="186"/>
      <c r="BP1" s="186"/>
      <c r="BQ1" s="186"/>
      <c r="BR1" s="186"/>
      <c r="BS1" s="186"/>
      <c r="BT1" s="186"/>
      <c r="BU1" s="186"/>
      <c r="BV1" s="186"/>
      <c r="BW1" s="186"/>
      <c r="BX1" s="186"/>
      <c r="BY1" s="186"/>
      <c r="BZ1" s="186"/>
      <c r="CA1" s="186"/>
      <c r="CL1" s="56"/>
      <c r="CM1" s="56"/>
      <c r="CN1" s="56"/>
      <c r="CO1" s="56"/>
      <c r="CP1" s="56"/>
      <c r="CQ1" s="56"/>
    </row>
    <row r="2" spans="2:95" ht="15" customHeight="1" x14ac:dyDescent="0.3">
      <c r="J2" s="3"/>
      <c r="K2" s="3"/>
      <c r="L2" s="3"/>
      <c r="M2" s="3"/>
      <c r="N2" s="3"/>
      <c r="O2" s="3"/>
      <c r="P2" s="3"/>
      <c r="Q2" s="186"/>
      <c r="R2" s="186"/>
      <c r="S2" s="186"/>
      <c r="T2" s="186"/>
      <c r="U2" s="186"/>
      <c r="V2" s="186"/>
      <c r="W2" s="186"/>
      <c r="X2" s="186"/>
      <c r="Y2" s="186"/>
      <c r="Z2" s="186"/>
      <c r="AA2" s="186"/>
      <c r="AB2" s="186"/>
      <c r="AC2" s="186"/>
      <c r="AD2" s="186"/>
      <c r="AE2" s="186"/>
      <c r="AF2" s="186"/>
      <c r="AG2" s="186"/>
      <c r="AH2" s="186"/>
      <c r="AI2" s="186"/>
      <c r="AJ2" s="186"/>
      <c r="AK2" s="186"/>
      <c r="AL2" s="55"/>
      <c r="AM2" s="55"/>
      <c r="AN2" s="55"/>
      <c r="AO2" s="55"/>
      <c r="AP2" s="55"/>
      <c r="AQ2" s="55"/>
      <c r="BI2" s="186"/>
      <c r="BJ2" s="186"/>
      <c r="BK2" s="186"/>
      <c r="BL2" s="186"/>
      <c r="BM2" s="186"/>
      <c r="BN2" s="186"/>
      <c r="BO2" s="186"/>
      <c r="BP2" s="186"/>
      <c r="BQ2" s="186"/>
      <c r="BR2" s="186"/>
      <c r="BS2" s="186"/>
      <c r="BT2" s="186"/>
      <c r="BU2" s="186"/>
      <c r="BV2" s="186"/>
      <c r="BW2" s="186"/>
      <c r="BX2" s="186"/>
      <c r="BY2" s="186"/>
      <c r="BZ2" s="186"/>
      <c r="CA2" s="186"/>
      <c r="CF2" s="19"/>
      <c r="CL2" s="56"/>
      <c r="CM2" s="56"/>
      <c r="CN2" s="56"/>
      <c r="CO2" s="56"/>
      <c r="CP2" s="56"/>
      <c r="CQ2" s="56"/>
    </row>
    <row r="3" spans="2:95" ht="15" customHeight="1" x14ac:dyDescent="0.3">
      <c r="J3" s="3"/>
      <c r="K3" s="3"/>
      <c r="L3" s="3"/>
      <c r="M3" s="3"/>
      <c r="N3" s="3"/>
      <c r="O3" s="3"/>
      <c r="P3" s="3"/>
      <c r="Q3" s="186"/>
      <c r="R3" s="186"/>
      <c r="S3" s="186"/>
      <c r="T3" s="186"/>
      <c r="U3" s="186"/>
      <c r="V3" s="186"/>
      <c r="W3" s="186"/>
      <c r="X3" s="186"/>
      <c r="Y3" s="186"/>
      <c r="Z3" s="186"/>
      <c r="AA3" s="186"/>
      <c r="AB3" s="186"/>
      <c r="AC3" s="186"/>
      <c r="AD3" s="186"/>
      <c r="AE3" s="186"/>
      <c r="AF3" s="186"/>
      <c r="AG3" s="186"/>
      <c r="AH3" s="186"/>
      <c r="AI3" s="186"/>
      <c r="AJ3" s="186"/>
      <c r="AK3" s="186"/>
      <c r="AL3" s="55"/>
      <c r="AM3" s="55"/>
      <c r="AN3" s="55"/>
      <c r="AO3" s="55"/>
      <c r="AP3" s="55"/>
      <c r="AQ3" s="55"/>
      <c r="BI3" s="186"/>
      <c r="BJ3" s="186"/>
      <c r="BK3" s="186"/>
      <c r="BL3" s="186"/>
      <c r="BM3" s="186"/>
      <c r="BN3" s="186"/>
      <c r="BO3" s="186"/>
      <c r="BP3" s="186"/>
      <c r="BQ3" s="186"/>
      <c r="BR3" s="186"/>
      <c r="BS3" s="186"/>
      <c r="BT3" s="186"/>
      <c r="BU3" s="186"/>
      <c r="BV3" s="186"/>
      <c r="BW3" s="186"/>
      <c r="BX3" s="186"/>
      <c r="BY3" s="186"/>
      <c r="BZ3" s="186"/>
      <c r="CA3" s="186"/>
      <c r="CF3" s="19"/>
      <c r="CL3" s="56"/>
      <c r="CM3" s="56"/>
      <c r="CN3" s="56"/>
      <c r="CO3" s="56"/>
      <c r="CP3" s="56"/>
      <c r="CQ3" s="56"/>
    </row>
    <row r="4" spans="2:95" ht="15" customHeight="1" x14ac:dyDescent="0.3">
      <c r="J4" s="3"/>
      <c r="K4" s="3"/>
      <c r="L4" s="3"/>
      <c r="M4" s="3"/>
      <c r="N4" s="3"/>
      <c r="O4" s="3"/>
      <c r="P4" s="3"/>
      <c r="Q4" s="186"/>
      <c r="R4" s="186"/>
      <c r="S4" s="186"/>
      <c r="T4" s="186"/>
      <c r="U4" s="186"/>
      <c r="V4" s="186"/>
      <c r="W4" s="186"/>
      <c r="X4" s="186"/>
      <c r="Y4" s="186"/>
      <c r="Z4" s="186"/>
      <c r="AA4" s="186"/>
      <c r="AB4" s="186"/>
      <c r="AC4" s="186"/>
      <c r="AD4" s="186"/>
      <c r="AE4" s="186"/>
      <c r="AF4" s="186"/>
      <c r="AG4" s="186"/>
      <c r="AH4" s="186"/>
      <c r="AI4" s="186"/>
      <c r="AJ4" s="186"/>
      <c r="AK4" s="186"/>
      <c r="AL4" s="55"/>
      <c r="AM4" s="55"/>
      <c r="AN4" s="55"/>
      <c r="AO4" s="55"/>
      <c r="AP4" s="55"/>
      <c r="AQ4" s="55"/>
      <c r="BI4" s="186"/>
      <c r="BJ4" s="186"/>
      <c r="BK4" s="186"/>
      <c r="BL4" s="186"/>
      <c r="BM4" s="186"/>
      <c r="BN4" s="186"/>
      <c r="BO4" s="186"/>
      <c r="BP4" s="186"/>
      <c r="BQ4" s="186"/>
      <c r="BR4" s="186"/>
      <c r="BS4" s="186"/>
      <c r="BT4" s="186"/>
      <c r="BU4" s="186"/>
      <c r="BV4" s="186"/>
      <c r="BW4" s="186"/>
      <c r="BX4" s="186"/>
      <c r="BY4" s="186"/>
      <c r="BZ4" s="186"/>
      <c r="CA4" s="186"/>
      <c r="CF4" s="19"/>
      <c r="CL4" s="56"/>
      <c r="CM4" s="56"/>
      <c r="CN4" s="56"/>
      <c r="CO4" s="56"/>
      <c r="CP4" s="56"/>
      <c r="CQ4" s="56"/>
    </row>
    <row r="5" spans="2:95" ht="4.95" customHeight="1" x14ac:dyDescent="0.3">
      <c r="J5" s="3"/>
      <c r="K5" s="3"/>
      <c r="L5" s="3"/>
      <c r="M5" s="3"/>
      <c r="N5" s="3"/>
      <c r="O5" s="3"/>
      <c r="P5" s="3"/>
      <c r="Q5" s="3"/>
      <c r="R5" s="20"/>
      <c r="S5" s="20"/>
      <c r="T5" s="20"/>
      <c r="U5" s="20"/>
      <c r="V5" s="20"/>
      <c r="W5" s="20"/>
      <c r="X5" s="20"/>
      <c r="Y5" s="20"/>
      <c r="Z5" s="20"/>
      <c r="AA5" s="20"/>
      <c r="AB5" s="20"/>
      <c r="AC5" s="20"/>
      <c r="AD5" s="20"/>
      <c r="AE5" s="20"/>
      <c r="AF5" s="20"/>
      <c r="AG5" s="20"/>
      <c r="AH5" s="20"/>
      <c r="AI5" s="20"/>
      <c r="AJ5" s="20"/>
      <c r="AL5" s="55"/>
      <c r="AM5" s="55"/>
      <c r="AN5" s="55"/>
      <c r="AO5" s="55"/>
      <c r="AP5" s="55"/>
      <c r="AQ5" s="55"/>
    </row>
    <row r="6" spans="2:95" ht="15" customHeight="1" x14ac:dyDescent="0.3">
      <c r="B6" s="1" t="s">
        <v>0</v>
      </c>
      <c r="C6" s="1"/>
      <c r="D6" s="1"/>
      <c r="E6" s="1"/>
      <c r="F6" s="1"/>
      <c r="G6" s="1"/>
      <c r="H6" s="1"/>
      <c r="I6" s="1"/>
      <c r="AC6" s="2" t="s">
        <v>341</v>
      </c>
      <c r="AD6" s="148"/>
      <c r="AE6" s="148"/>
      <c r="AF6" s="148"/>
      <c r="AG6" s="148"/>
      <c r="AH6" s="148"/>
      <c r="AI6" s="148"/>
      <c r="AJ6" s="148"/>
      <c r="AS6" s="187" t="s">
        <v>49</v>
      </c>
      <c r="AT6" s="187"/>
      <c r="AU6" s="187"/>
      <c r="AV6" s="187"/>
      <c r="AW6" s="187"/>
      <c r="AX6" s="187"/>
      <c r="AY6" s="187"/>
      <c r="AZ6" s="187"/>
      <c r="BA6" s="187"/>
      <c r="BB6" s="187"/>
      <c r="BC6" s="187"/>
      <c r="BD6" s="187"/>
      <c r="BE6" s="187"/>
      <c r="BF6" s="187"/>
      <c r="BG6" s="22"/>
      <c r="BH6" s="22"/>
      <c r="BI6" s="22"/>
      <c r="BJ6" s="22"/>
      <c r="BK6" s="22"/>
      <c r="BL6" s="22"/>
      <c r="BM6" s="22"/>
      <c r="BN6" s="22"/>
      <c r="BO6" s="22"/>
      <c r="BP6" s="22"/>
      <c r="BQ6" s="22"/>
      <c r="BR6" s="22"/>
      <c r="BS6" s="22"/>
      <c r="BT6" s="22"/>
      <c r="BU6" s="22"/>
      <c r="BV6" s="22"/>
      <c r="BW6" s="22"/>
      <c r="BX6" s="22"/>
      <c r="BY6" s="22"/>
      <c r="BZ6" s="22"/>
      <c r="CA6" s="22"/>
      <c r="CB6" s="22"/>
      <c r="CC6" s="74"/>
      <c r="CD6" s="74"/>
      <c r="CE6" s="74"/>
    </row>
    <row r="7" spans="2:95" ht="15" customHeight="1" x14ac:dyDescent="0.3">
      <c r="D7" s="2" t="s">
        <v>95</v>
      </c>
      <c r="E7" s="168"/>
      <c r="F7" s="168"/>
      <c r="G7" s="168"/>
      <c r="H7" s="168"/>
      <c r="I7" s="168"/>
      <c r="J7" s="168"/>
      <c r="K7" s="168"/>
      <c r="L7" s="168"/>
      <c r="M7" s="168"/>
      <c r="N7" s="168"/>
      <c r="O7" s="168"/>
      <c r="P7" s="168"/>
      <c r="Q7" s="168"/>
      <c r="R7" s="168"/>
      <c r="S7" s="168"/>
      <c r="T7" s="168"/>
      <c r="U7" s="168"/>
      <c r="V7" s="168"/>
      <c r="W7" s="168"/>
      <c r="X7" s="168"/>
      <c r="AD7" s="2" t="s">
        <v>17</v>
      </c>
      <c r="AE7" s="182"/>
      <c r="AF7" s="182"/>
      <c r="AG7" s="182"/>
      <c r="AH7" s="182"/>
      <c r="AI7" s="182"/>
      <c r="AJ7" s="182"/>
      <c r="AS7" s="187"/>
      <c r="AT7" s="187"/>
      <c r="AU7" s="187"/>
      <c r="AV7" s="187"/>
      <c r="AW7" s="187"/>
      <c r="AX7" s="187"/>
      <c r="AY7" s="187"/>
      <c r="AZ7" s="187"/>
      <c r="BA7" s="187"/>
      <c r="BB7" s="187"/>
      <c r="BC7" s="187"/>
      <c r="BD7" s="187"/>
      <c r="BE7" s="187"/>
      <c r="BF7" s="187"/>
      <c r="BG7" s="62"/>
      <c r="BH7" s="62"/>
      <c r="BI7" s="62"/>
      <c r="BJ7" s="62"/>
      <c r="BK7" s="62"/>
      <c r="BL7" s="62"/>
      <c r="BM7" s="62"/>
      <c r="BN7" s="62"/>
      <c r="BO7" s="62"/>
      <c r="BP7" s="62"/>
      <c r="BQ7" s="62"/>
      <c r="BR7" s="62"/>
      <c r="BS7" s="62"/>
      <c r="BT7" s="62"/>
      <c r="BU7" s="62"/>
      <c r="BV7" s="62"/>
      <c r="BW7" s="62"/>
      <c r="BX7" s="62"/>
      <c r="BY7" s="62"/>
      <c r="BZ7" s="62"/>
      <c r="CA7" s="62"/>
      <c r="CB7" s="62"/>
      <c r="CC7" s="74"/>
      <c r="CD7" s="74"/>
      <c r="CE7" s="74"/>
    </row>
    <row r="8" spans="2:95" ht="15" customHeight="1" x14ac:dyDescent="0.3">
      <c r="D8" s="2" t="s">
        <v>96</v>
      </c>
      <c r="E8" s="167"/>
      <c r="F8" s="167"/>
      <c r="G8" s="167"/>
      <c r="H8" s="167"/>
      <c r="I8" s="167"/>
      <c r="J8" s="167"/>
      <c r="K8" s="167"/>
      <c r="L8" s="167"/>
      <c r="M8" s="167"/>
      <c r="N8" s="167"/>
      <c r="O8" s="167"/>
      <c r="P8" s="167"/>
      <c r="Q8" s="167"/>
      <c r="R8" s="167"/>
      <c r="S8" s="167"/>
      <c r="T8" s="167"/>
      <c r="U8" s="167"/>
      <c r="V8" s="167"/>
      <c r="W8" s="167"/>
      <c r="X8" s="167"/>
      <c r="AD8" s="2" t="s">
        <v>28</v>
      </c>
      <c r="AE8" s="169"/>
      <c r="AF8" s="169"/>
      <c r="AG8" s="169"/>
      <c r="AH8" s="169"/>
      <c r="AI8" s="169"/>
      <c r="AJ8" s="169"/>
      <c r="AS8" s="61" t="s">
        <v>81</v>
      </c>
      <c r="AT8" s="23"/>
      <c r="AU8" s="23"/>
      <c r="AV8" s="64"/>
      <c r="AW8" s="64"/>
      <c r="AX8" s="62"/>
      <c r="AY8" s="62"/>
      <c r="AZ8" s="62"/>
      <c r="BA8" s="62"/>
      <c r="BB8" s="62"/>
      <c r="BC8" s="62"/>
      <c r="BD8" s="62"/>
      <c r="BE8" s="62"/>
      <c r="BF8" s="62"/>
      <c r="BG8" s="62"/>
      <c r="BH8" s="62"/>
      <c r="BI8" s="62"/>
      <c r="BJ8" s="62"/>
      <c r="BK8" s="62"/>
      <c r="BL8" s="62"/>
      <c r="BM8" s="62"/>
      <c r="BN8" s="62"/>
      <c r="BO8" s="62"/>
      <c r="BP8" s="62"/>
      <c r="BQ8" s="62"/>
      <c r="BR8" s="62"/>
      <c r="BS8" s="62"/>
      <c r="BT8" s="62"/>
      <c r="BU8" s="62"/>
      <c r="BV8" s="62"/>
      <c r="BW8" s="62"/>
      <c r="BX8" s="62"/>
      <c r="BY8" s="62"/>
      <c r="BZ8" s="62"/>
      <c r="CA8" s="62"/>
      <c r="CB8" s="62"/>
      <c r="CC8" s="48"/>
      <c r="CD8" s="48"/>
      <c r="CE8" s="48"/>
    </row>
    <row r="9" spans="2:95" ht="4.95" customHeight="1" x14ac:dyDescent="0.3">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57"/>
      <c r="AM9" s="57"/>
      <c r="AN9" s="57"/>
      <c r="AO9" s="57"/>
      <c r="AP9" s="57"/>
      <c r="AQ9" s="57"/>
      <c r="AS9" s="64"/>
      <c r="AT9" s="23"/>
      <c r="AU9" s="23"/>
      <c r="AV9" s="64"/>
      <c r="AW9" s="64"/>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74"/>
      <c r="CD9" s="74"/>
      <c r="CE9" s="74"/>
    </row>
    <row r="10" spans="2:95" ht="15" customHeight="1" x14ac:dyDescent="0.3">
      <c r="E10" s="2" t="s">
        <v>127</v>
      </c>
      <c r="F10" s="50"/>
      <c r="G10" s="23" t="s">
        <v>89</v>
      </c>
      <c r="N10" s="50"/>
      <c r="O10" s="23" t="s">
        <v>90</v>
      </c>
      <c r="W10" s="50"/>
      <c r="X10" s="23" t="s">
        <v>91</v>
      </c>
      <c r="AS10" s="79">
        <v>1</v>
      </c>
      <c r="AT10" s="6" t="s">
        <v>241</v>
      </c>
      <c r="AU10" s="23"/>
      <c r="AV10" s="64"/>
      <c r="AW10" s="64"/>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74"/>
      <c r="CD10" s="74"/>
      <c r="CE10" s="74"/>
    </row>
    <row r="11" spans="2:95" ht="4.95" customHeight="1" x14ac:dyDescent="0.3">
      <c r="C11" s="2"/>
      <c r="D11" s="2"/>
      <c r="E11" s="2"/>
      <c r="F11" s="2"/>
      <c r="G11" s="2"/>
      <c r="H11" s="2"/>
      <c r="I11" s="2"/>
      <c r="AU11" s="64"/>
      <c r="AV11" s="64"/>
      <c r="AW11" s="64"/>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row>
    <row r="12" spans="2:95" ht="15" customHeight="1" x14ac:dyDescent="0.3">
      <c r="C12" s="2"/>
      <c r="D12" s="2"/>
      <c r="E12" s="2"/>
      <c r="F12" s="50"/>
      <c r="G12" s="23" t="s">
        <v>137</v>
      </c>
      <c r="N12" s="50"/>
      <c r="O12" s="23" t="s">
        <v>138</v>
      </c>
      <c r="AS12" s="79">
        <f>AS10+1</f>
        <v>2</v>
      </c>
      <c r="AT12" s="64" t="s">
        <v>206</v>
      </c>
      <c r="AU12" s="64"/>
      <c r="AV12" s="64"/>
      <c r="AW12" s="64"/>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row>
    <row r="13" spans="2:95" ht="4.95" customHeight="1" x14ac:dyDescent="0.3">
      <c r="C13" s="2"/>
      <c r="D13" s="2"/>
      <c r="E13" s="2"/>
      <c r="F13" s="2"/>
      <c r="G13" s="2"/>
      <c r="H13" s="2"/>
      <c r="I13" s="2"/>
      <c r="AT13" s="23"/>
      <c r="AU13" s="64"/>
      <c r="AV13" s="64"/>
      <c r="AW13" s="64"/>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row>
    <row r="14" spans="2:95" ht="15" customHeight="1" x14ac:dyDescent="0.3">
      <c r="D14" s="2"/>
      <c r="F14" s="2" t="s">
        <v>326</v>
      </c>
      <c r="G14" s="50"/>
      <c r="H14" s="6" t="s">
        <v>327</v>
      </c>
      <c r="J14" s="16"/>
      <c r="K14" s="6" t="s">
        <v>328</v>
      </c>
      <c r="Z14" s="2" t="s">
        <v>329</v>
      </c>
      <c r="AA14" s="152"/>
      <c r="AB14" s="152"/>
      <c r="AC14" s="152"/>
      <c r="AD14" s="152"/>
      <c r="AE14" s="190" t="str">
        <f>IF($AM$16=0,"Units?",IF($AM$16=1,"ac",IF($AM$16=2,"sq-ft","Error")))</f>
        <v>Units?</v>
      </c>
      <c r="AF14" s="190"/>
      <c r="AL14" s="83">
        <f>IF(AND(ISBLANK(G14),ISBLANK(J14)),1,2)</f>
        <v>1</v>
      </c>
      <c r="AM14" s="83">
        <f>IF(ISBLANK(G14),0,1)</f>
        <v>0</v>
      </c>
      <c r="AO14" s="57" t="s">
        <v>330</v>
      </c>
      <c r="AP14" s="107">
        <f>IF($AM$16=2,AA15/43560,AA15)</f>
        <v>0</v>
      </c>
      <c r="AQ14" s="7" t="s">
        <v>331</v>
      </c>
      <c r="AT14" s="64" t="s">
        <v>232</v>
      </c>
      <c r="AU14" s="64"/>
      <c r="AV14" s="23"/>
      <c r="AW14" s="23"/>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74"/>
      <c r="CD14" s="74"/>
      <c r="CE14" s="74"/>
    </row>
    <row r="15" spans="2:95" ht="15" customHeight="1" x14ac:dyDescent="0.3">
      <c r="B15" s="23" t="s">
        <v>2</v>
      </c>
      <c r="Z15" s="2" t="s">
        <v>332</v>
      </c>
      <c r="AA15" s="192"/>
      <c r="AB15" s="192"/>
      <c r="AC15" s="192"/>
      <c r="AD15" s="192"/>
      <c r="AE15" s="190" t="str">
        <f>IF($AM$16=0,"Units?",IF($AM$16=1,"ac",IF($AM$16=2,"sq-ft","Error")))</f>
        <v>Units?</v>
      </c>
      <c r="AF15" s="190"/>
      <c r="AM15" s="83">
        <f>IF(ISBLANK(J14),0,2)</f>
        <v>0</v>
      </c>
      <c r="AN15" s="57"/>
      <c r="AO15" s="57" t="s">
        <v>333</v>
      </c>
      <c r="AP15" s="107">
        <f>IF($AM$16=2,J21/43560,J21)</f>
        <v>0</v>
      </c>
      <c r="AQ15" s="7" t="s">
        <v>331</v>
      </c>
      <c r="AS15" s="79">
        <f>AS12+1</f>
        <v>3</v>
      </c>
      <c r="AT15" s="23" t="s">
        <v>299</v>
      </c>
      <c r="AU15" s="64"/>
      <c r="AV15" s="23"/>
      <c r="AW15" s="23"/>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row>
    <row r="16" spans="2:95" ht="15" customHeight="1" x14ac:dyDescent="0.3">
      <c r="D16" s="2"/>
      <c r="E16" s="2"/>
      <c r="F16" s="2"/>
      <c r="G16" s="2"/>
      <c r="I16" s="2" t="s">
        <v>128</v>
      </c>
      <c r="J16" s="152"/>
      <c r="K16" s="152"/>
      <c r="L16" s="152"/>
      <c r="M16" s="152"/>
      <c r="N16" s="190" t="str">
        <f t="shared" ref="N16:N21" si="0">IF($AM$16=0,"Units?",IF($AM$16=1,"ac",IF($AM$16=2,"sq-ft","Error")))</f>
        <v>Units?</v>
      </c>
      <c r="O16" s="190"/>
      <c r="S16" s="23" t="s">
        <v>40</v>
      </c>
      <c r="AM16" s="83">
        <f>SUM(AM14:AM15)</f>
        <v>0</v>
      </c>
      <c r="AN16" s="7" t="s">
        <v>334</v>
      </c>
      <c r="AO16" s="57" t="s">
        <v>335</v>
      </c>
      <c r="AP16" s="107">
        <f>AP15-AP14</f>
        <v>0</v>
      </c>
      <c r="AQ16" s="7" t="s">
        <v>331</v>
      </c>
      <c r="AS16" s="79">
        <f>AS15+1</f>
        <v>4</v>
      </c>
      <c r="AT16" s="23" t="s">
        <v>350</v>
      </c>
      <c r="AU16" s="23"/>
      <c r="AV16" s="23"/>
      <c r="AW16" s="23"/>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row>
    <row r="17" spans="2:84" ht="15" customHeight="1" x14ac:dyDescent="0.3">
      <c r="D17" s="2"/>
      <c r="E17" s="2"/>
      <c r="F17" s="2"/>
      <c r="G17" s="2"/>
      <c r="I17" s="2" t="s">
        <v>129</v>
      </c>
      <c r="J17" s="149"/>
      <c r="K17" s="149"/>
      <c r="L17" s="149"/>
      <c r="M17" s="149"/>
      <c r="N17" s="190" t="str">
        <f t="shared" si="0"/>
        <v>Units?</v>
      </c>
      <c r="O17" s="190"/>
      <c r="V17" s="2" t="s">
        <v>41</v>
      </c>
      <c r="W17" s="191">
        <f>IF(AL17=1,"0.00",IFERROR(IF($J$21-$AA$15&lt;0,0,$J$21-$AA$15),""))</f>
        <v>0</v>
      </c>
      <c r="X17" s="191"/>
      <c r="Y17" s="191"/>
      <c r="Z17" s="191"/>
      <c r="AA17" s="190" t="str">
        <f>IF($AM$16=0,"Units?",IF($AM$16=1,"ac",IF($AM$16=2,"sq-ft","Error")))</f>
        <v>Units?</v>
      </c>
      <c r="AB17" s="190"/>
      <c r="AD17" s="2" t="s">
        <v>41</v>
      </c>
      <c r="AE17" s="194">
        <f>AP16</f>
        <v>0</v>
      </c>
      <c r="AF17" s="194"/>
      <c r="AG17" s="194"/>
      <c r="AH17" s="194"/>
      <c r="AI17" s="190" t="s">
        <v>331</v>
      </c>
      <c r="AJ17" s="190"/>
      <c r="AL17" s="83">
        <f>IF(AND(J21=0,ISBLANK(AA15)),0,IF(OR(J21-AA15=0,J21-AA15&lt;0),1,2))</f>
        <v>0</v>
      </c>
      <c r="AM17" s="7" t="s">
        <v>336</v>
      </c>
      <c r="AT17" s="23" t="str">
        <f>"Hydrology for Small Watersheds Technical Release 55 (TR-55) or equivalent as approved by the "&amp;Tables!$F$23&amp;" Engineer;"</f>
        <v>Hydrology for Small Watersheds Technical Release 55 (TR-55) or equivalent as approved by the City Engineer;</v>
      </c>
      <c r="AU17" s="23"/>
      <c r="AV17" s="64"/>
      <c r="AW17" s="64"/>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74"/>
      <c r="CD17" s="74"/>
      <c r="CE17" s="74"/>
    </row>
    <row r="18" spans="2:84" ht="15" customHeight="1" x14ac:dyDescent="0.3">
      <c r="D18" s="2"/>
      <c r="E18" s="2"/>
      <c r="F18" s="2"/>
      <c r="G18" s="2"/>
      <c r="I18" s="2" t="s">
        <v>130</v>
      </c>
      <c r="J18" s="149"/>
      <c r="K18" s="149"/>
      <c r="L18" s="149"/>
      <c r="M18" s="149"/>
      <c r="N18" s="190" t="str">
        <f t="shared" si="0"/>
        <v>Units?</v>
      </c>
      <c r="O18" s="190"/>
      <c r="S18" s="23" t="s">
        <v>29</v>
      </c>
      <c r="AS18" s="79">
        <f>AS16+1</f>
        <v>5</v>
      </c>
      <c r="AT18" s="64" t="s">
        <v>207</v>
      </c>
      <c r="AU18" s="23"/>
      <c r="AV18" s="23"/>
      <c r="AW18" s="23"/>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74"/>
      <c r="CD18" s="74"/>
      <c r="CE18" s="74"/>
    </row>
    <row r="19" spans="2:84" ht="15" customHeight="1" x14ac:dyDescent="0.3">
      <c r="D19" s="2"/>
      <c r="E19" s="2"/>
      <c r="F19" s="2"/>
      <c r="G19" s="2"/>
      <c r="I19" s="2" t="s">
        <v>131</v>
      </c>
      <c r="J19" s="149"/>
      <c r="K19" s="149"/>
      <c r="L19" s="149"/>
      <c r="M19" s="149"/>
      <c r="N19" s="190" t="str">
        <f t="shared" si="0"/>
        <v>Units?</v>
      </c>
      <c r="O19" s="190"/>
      <c r="V19" s="2" t="s">
        <v>31</v>
      </c>
      <c r="W19" s="23" t="str">
        <f>"AIA acres X "&amp;Tables!G15&amp; " in X 3,630"</f>
        <v>AIA acres X 1.10 in X 3,630</v>
      </c>
      <c r="AT19" s="64" t="s">
        <v>208</v>
      </c>
      <c r="AU19" s="64"/>
    </row>
    <row r="20" spans="2:84" ht="15" customHeight="1" thickBot="1" x14ac:dyDescent="0.35">
      <c r="D20" s="2"/>
      <c r="E20" s="2"/>
      <c r="F20" s="2"/>
      <c r="G20" s="2"/>
      <c r="I20" s="2" t="s">
        <v>132</v>
      </c>
      <c r="J20" s="195"/>
      <c r="K20" s="195"/>
      <c r="L20" s="195"/>
      <c r="M20" s="195"/>
      <c r="N20" s="190" t="str">
        <f t="shared" si="0"/>
        <v>Units?</v>
      </c>
      <c r="O20" s="190"/>
      <c r="V20" s="2" t="s">
        <v>31</v>
      </c>
      <c r="W20" s="194">
        <f>IF(AL17=1,"0.00",IFERROR(IF($J$21-$AA$15&lt;0,0,$AP$16),""))</f>
        <v>0</v>
      </c>
      <c r="X20" s="194"/>
      <c r="Y20" s="194"/>
      <c r="Z20" s="194"/>
      <c r="AA20" s="23" t="str">
        <f>"acres X "&amp;Tables!G15&amp;" in X 3,630"</f>
        <v>acres X 1.10 in X 3,630</v>
      </c>
      <c r="AS20" s="79">
        <f>AS18+1</f>
        <v>6</v>
      </c>
      <c r="AT20" s="23" t="s">
        <v>233</v>
      </c>
      <c r="AU20" s="23"/>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52"/>
    </row>
    <row r="21" spans="2:84" ht="15" customHeight="1" thickTop="1" x14ac:dyDescent="0.3">
      <c r="D21" s="2"/>
      <c r="E21" s="2"/>
      <c r="F21" s="2"/>
      <c r="G21" s="2"/>
      <c r="I21" s="2" t="s">
        <v>133</v>
      </c>
      <c r="J21" s="191">
        <f>IF(SUM($J$16:$J$20)=0,0,SUM($J$16:$J$20))</f>
        <v>0</v>
      </c>
      <c r="K21" s="191"/>
      <c r="L21" s="191"/>
      <c r="M21" s="191"/>
      <c r="N21" s="190" t="str">
        <f t="shared" si="0"/>
        <v>Units?</v>
      </c>
      <c r="O21" s="190"/>
      <c r="V21" s="2" t="s">
        <v>31</v>
      </c>
      <c r="W21" s="196">
        <f>IF(AL17=1,"0",IFERROR(ROUND(IF(AP16*Tables!F15*3630&lt;0,0,AP16*Tables!F15*3630),0),""))</f>
        <v>0</v>
      </c>
      <c r="X21" s="196"/>
      <c r="Y21" s="196"/>
      <c r="Z21" s="196"/>
      <c r="AA21" s="23" t="s">
        <v>30</v>
      </c>
      <c r="AT21" s="23" t="s">
        <v>234</v>
      </c>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c r="BV21" s="74"/>
      <c r="BW21" s="74"/>
      <c r="BX21" s="74"/>
      <c r="BY21" s="74"/>
      <c r="BZ21" s="74"/>
      <c r="CA21" s="74"/>
      <c r="CB21" s="74"/>
      <c r="CC21" s="74"/>
      <c r="CD21" s="74"/>
      <c r="CE21" s="74"/>
      <c r="CF21" s="52"/>
    </row>
    <row r="22" spans="2:84" ht="15" customHeight="1" x14ac:dyDescent="0.3">
      <c r="B22" s="1" t="s">
        <v>3</v>
      </c>
      <c r="C22" s="1"/>
      <c r="D22" s="1"/>
      <c r="E22" s="1"/>
      <c r="F22" s="1"/>
      <c r="G22" s="1"/>
      <c r="H22" s="1"/>
      <c r="I22" s="1"/>
      <c r="AT22" s="23" t="s">
        <v>235</v>
      </c>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52"/>
    </row>
    <row r="23" spans="2:84" s="7" customFormat="1" ht="15" hidden="1" customHeight="1" x14ac:dyDescent="0.3">
      <c r="B23" s="58"/>
      <c r="C23" s="58"/>
      <c r="D23" s="58"/>
      <c r="E23" s="58"/>
      <c r="F23" s="58"/>
      <c r="G23" s="58"/>
      <c r="H23" s="58"/>
      <c r="I23" s="58"/>
      <c r="L23" s="82">
        <f>IF(ISBLANK(L24),1,2)</f>
        <v>1</v>
      </c>
      <c r="P23" s="82">
        <f>IF(ISBLANK(P24),1,2)</f>
        <v>1</v>
      </c>
      <c r="T23" s="82">
        <f>IF(ISBLANK(T24),1,2)</f>
        <v>1</v>
      </c>
      <c r="X23" s="82">
        <f>IF(ISBLANK(X24),1,2)</f>
        <v>1</v>
      </c>
      <c r="AB23" s="82">
        <f>IF(ISBLANK(AB24),1,2)</f>
        <v>1</v>
      </c>
      <c r="AV23" s="75"/>
      <c r="AW23" s="75"/>
      <c r="AX23" s="75"/>
      <c r="AY23" s="75"/>
      <c r="AZ23" s="75"/>
      <c r="BA23" s="75"/>
      <c r="BB23" s="75"/>
      <c r="BC23" s="75"/>
      <c r="BD23" s="75"/>
      <c r="BE23" s="75"/>
      <c r="BF23" s="75"/>
      <c r="BG23" s="75"/>
      <c r="BH23" s="75"/>
      <c r="BI23" s="75"/>
      <c r="BJ23" s="75"/>
      <c r="BK23" s="75"/>
      <c r="BL23" s="75"/>
      <c r="BM23" s="75"/>
      <c r="BN23" s="75"/>
      <c r="BO23" s="75"/>
      <c r="BP23" s="75"/>
      <c r="BQ23" s="75"/>
      <c r="BR23" s="75"/>
      <c r="BS23" s="75"/>
      <c r="BT23" s="75"/>
      <c r="BU23" s="75"/>
      <c r="BV23" s="75"/>
      <c r="BW23" s="75"/>
      <c r="BX23" s="75"/>
      <c r="BY23" s="75"/>
      <c r="BZ23" s="75"/>
      <c r="CA23" s="75"/>
      <c r="CB23" s="75"/>
      <c r="CC23" s="75"/>
      <c r="CD23" s="75"/>
      <c r="CE23" s="75"/>
      <c r="CF23" s="52"/>
    </row>
    <row r="24" spans="2:84" ht="14.55" customHeight="1" x14ac:dyDescent="0.3">
      <c r="I24" s="2"/>
      <c r="J24" s="2" t="s">
        <v>38</v>
      </c>
      <c r="K24" s="2"/>
      <c r="L24" s="193"/>
      <c r="M24" s="193"/>
      <c r="N24" s="193"/>
      <c r="P24" s="193"/>
      <c r="Q24" s="193"/>
      <c r="R24" s="193"/>
      <c r="T24" s="193"/>
      <c r="U24" s="193"/>
      <c r="V24" s="193"/>
      <c r="W24" s="4"/>
      <c r="X24" s="193"/>
      <c r="Y24" s="193"/>
      <c r="Z24" s="193"/>
      <c r="AB24" s="193"/>
      <c r="AC24" s="193"/>
      <c r="AD24" s="193"/>
      <c r="AE24" s="4"/>
      <c r="AF24" s="165" t="s">
        <v>13</v>
      </c>
      <c r="AG24" s="165"/>
      <c r="AH24" s="165"/>
      <c r="AI24" s="4"/>
      <c r="AJ24" s="4"/>
      <c r="AS24" s="79">
        <f>AS20+1</f>
        <v>7</v>
      </c>
      <c r="AT24" s="23" t="s">
        <v>342</v>
      </c>
      <c r="AU24" s="23"/>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row>
    <row r="25" spans="2:84" ht="14.55" customHeight="1" x14ac:dyDescent="0.3">
      <c r="H25" s="2" t="s">
        <v>337</v>
      </c>
      <c r="I25" s="150" t="str">
        <f>IF($AM$16=0,"Units?",IF($AM$16=1,"(ac):",IF($AM$16=2,"(sq-ft):","Error")))</f>
        <v>Units?</v>
      </c>
      <c r="J25" s="150"/>
      <c r="K25" s="2"/>
      <c r="L25" s="149"/>
      <c r="M25" s="149"/>
      <c r="N25" s="149"/>
      <c r="P25" s="149"/>
      <c r="Q25" s="149"/>
      <c r="R25" s="149"/>
      <c r="T25" s="149"/>
      <c r="U25" s="149"/>
      <c r="V25" s="149"/>
      <c r="W25" s="4"/>
      <c r="X25" s="149"/>
      <c r="Y25" s="149"/>
      <c r="Z25" s="149"/>
      <c r="AB25" s="149"/>
      <c r="AC25" s="149"/>
      <c r="AD25" s="149"/>
      <c r="AE25" s="4"/>
      <c r="AF25" s="152"/>
      <c r="AG25" s="152"/>
      <c r="AH25" s="152"/>
      <c r="AI25" s="4"/>
      <c r="AJ25" s="4"/>
      <c r="AS25" s="79"/>
      <c r="AT25" s="23" t="s">
        <v>343</v>
      </c>
      <c r="AU25" s="23"/>
      <c r="AV25" s="74"/>
      <c r="AW25" s="74"/>
      <c r="AX25" s="74"/>
      <c r="AY25" s="74"/>
      <c r="AZ25" s="74"/>
      <c r="BA25" s="74"/>
      <c r="BB25" s="74"/>
      <c r="BC25" s="74"/>
      <c r="BD25" s="74"/>
      <c r="BE25" s="74"/>
      <c r="BF25" s="74"/>
      <c r="BG25" s="74"/>
      <c r="BH25" s="74"/>
      <c r="BI25" s="74"/>
      <c r="BJ25" s="74"/>
      <c r="BK25" s="74"/>
      <c r="BL25" s="74"/>
      <c r="BM25" s="74"/>
      <c r="BN25" s="74"/>
      <c r="BO25" s="74"/>
      <c r="BP25" s="74"/>
      <c r="BQ25" s="74"/>
      <c r="BR25" s="74"/>
      <c r="BS25" s="74"/>
      <c r="BT25" s="74"/>
      <c r="BU25" s="74"/>
      <c r="BV25" s="74"/>
      <c r="BW25" s="74"/>
      <c r="BX25" s="74"/>
      <c r="BY25" s="74"/>
      <c r="BZ25" s="74"/>
      <c r="CA25" s="74"/>
      <c r="CB25" s="74"/>
      <c r="CC25" s="74"/>
      <c r="CD25" s="74"/>
      <c r="CE25" s="74"/>
    </row>
    <row r="26" spans="2:84" ht="14.55" customHeight="1" x14ac:dyDescent="0.3">
      <c r="I26" s="2"/>
      <c r="J26" s="2" t="s">
        <v>4</v>
      </c>
      <c r="K26" s="2"/>
      <c r="L26" s="198"/>
      <c r="M26" s="198"/>
      <c r="N26" s="198"/>
      <c r="P26" s="161"/>
      <c r="Q26" s="161"/>
      <c r="R26" s="161"/>
      <c r="S26" s="59"/>
      <c r="T26" s="161"/>
      <c r="U26" s="161"/>
      <c r="V26" s="161"/>
      <c r="W26" s="4"/>
      <c r="X26" s="161"/>
      <c r="Y26" s="161"/>
      <c r="Z26" s="161"/>
      <c r="AB26" s="161"/>
      <c r="AC26" s="161"/>
      <c r="AD26" s="161"/>
      <c r="AE26" s="4"/>
      <c r="AF26" s="108"/>
      <c r="AG26" s="108"/>
      <c r="AH26" s="108"/>
      <c r="AI26" s="4"/>
      <c r="AJ26" s="4"/>
      <c r="AT26" s="23" t="s">
        <v>344</v>
      </c>
      <c r="AU26" s="23"/>
      <c r="AV26" s="76"/>
      <c r="AW26" s="76"/>
      <c r="AX26" s="76"/>
      <c r="AY26" s="76"/>
      <c r="AZ26" s="76"/>
      <c r="BA26" s="76"/>
      <c r="BB26" s="76"/>
      <c r="BC26" s="76"/>
      <c r="BD26" s="76"/>
      <c r="BE26" s="76"/>
      <c r="BF26" s="76"/>
      <c r="BG26" s="76"/>
      <c r="BH26" s="76"/>
      <c r="BI26" s="76"/>
      <c r="BJ26" s="76"/>
      <c r="BK26" s="76"/>
      <c r="BL26" s="76"/>
      <c r="BM26" s="76"/>
      <c r="BN26" s="76"/>
      <c r="BO26" s="76"/>
      <c r="BP26" s="76"/>
      <c r="BQ26" s="76"/>
      <c r="BR26" s="76"/>
      <c r="BS26" s="76"/>
      <c r="BT26" s="76"/>
      <c r="BU26" s="76"/>
      <c r="BV26" s="76"/>
      <c r="BW26" s="76"/>
      <c r="BX26" s="76"/>
      <c r="BY26" s="76"/>
      <c r="BZ26" s="76"/>
      <c r="CA26" s="76"/>
      <c r="CB26" s="76"/>
      <c r="CC26" s="76"/>
      <c r="CD26" s="76"/>
      <c r="CE26" s="76"/>
      <c r="CF26" s="52"/>
    </row>
    <row r="27" spans="2:84" ht="14.55" customHeight="1" x14ac:dyDescent="0.3">
      <c r="I27" s="2"/>
      <c r="J27" s="2" t="s">
        <v>39</v>
      </c>
      <c r="K27" s="2"/>
      <c r="L27" s="159"/>
      <c r="M27" s="159"/>
      <c r="N27" s="159"/>
      <c r="P27" s="162"/>
      <c r="Q27" s="162"/>
      <c r="R27" s="162"/>
      <c r="S27" s="26"/>
      <c r="T27" s="162"/>
      <c r="U27" s="162"/>
      <c r="V27" s="162"/>
      <c r="W27" s="4"/>
      <c r="X27" s="162"/>
      <c r="Y27" s="162"/>
      <c r="Z27" s="162"/>
      <c r="AB27" s="162"/>
      <c r="AC27" s="162"/>
      <c r="AD27" s="162"/>
      <c r="AE27" s="4"/>
      <c r="AF27" s="26"/>
      <c r="AG27" s="26"/>
      <c r="AH27" s="26"/>
      <c r="AI27" s="4"/>
      <c r="AJ27" s="4"/>
      <c r="AL27" s="85">
        <f>SUM(AL28:AL34)</f>
        <v>0</v>
      </c>
      <c r="AM27" s="83">
        <f>SUM(AM28:AM34)</f>
        <v>0</v>
      </c>
      <c r="AN27" s="7" t="s">
        <v>13</v>
      </c>
      <c r="AT27" s="23" t="s">
        <v>345</v>
      </c>
      <c r="AU27" s="23"/>
      <c r="CF27" s="52"/>
    </row>
    <row r="28" spans="2:84" ht="14.55" customHeight="1" x14ac:dyDescent="0.3">
      <c r="D28" s="189" t="s">
        <v>259</v>
      </c>
      <c r="E28" s="189"/>
      <c r="F28" s="151">
        <f>Tables!$F$15</f>
        <v>1.1000000000000001</v>
      </c>
      <c r="G28" s="151"/>
      <c r="H28" s="26"/>
      <c r="J28" s="2" t="str">
        <f>Tables!$D$15</f>
        <v>(WQ)</v>
      </c>
      <c r="K28" s="2"/>
      <c r="L28" s="152"/>
      <c r="M28" s="152"/>
      <c r="N28" s="152"/>
      <c r="P28" s="152"/>
      <c r="Q28" s="152"/>
      <c r="R28" s="152"/>
      <c r="S28" s="30"/>
      <c r="T28" s="152"/>
      <c r="U28" s="152"/>
      <c r="V28" s="152"/>
      <c r="W28" s="4"/>
      <c r="X28" s="152"/>
      <c r="Y28" s="152"/>
      <c r="Z28" s="152"/>
      <c r="AB28" s="152"/>
      <c r="AC28" s="152"/>
      <c r="AD28" s="152"/>
      <c r="AE28" s="4"/>
      <c r="AF28" s="152"/>
      <c r="AG28" s="152"/>
      <c r="AH28" s="152"/>
      <c r="AI28" s="4"/>
      <c r="AJ28" s="4"/>
      <c r="AL28" s="83">
        <f t="shared" ref="AL28:AL34" si="1">IF(AF28=0,0,1)</f>
        <v>0</v>
      </c>
      <c r="AM28" s="83">
        <f t="shared" ref="AM28:AM34" si="2">IF(ISBLANK(AF28),0,1)</f>
        <v>0</v>
      </c>
      <c r="AS28" s="81">
        <f>AS24+1</f>
        <v>8</v>
      </c>
      <c r="AT28" s="23" t="s">
        <v>242</v>
      </c>
      <c r="AU28" s="23"/>
      <c r="CF28" s="52"/>
    </row>
    <row r="29" spans="2:84" ht="14.55" customHeight="1" x14ac:dyDescent="0.3">
      <c r="D29" s="189"/>
      <c r="E29" s="189"/>
      <c r="F29" s="151">
        <f>Tables!$F$16</f>
        <v>4.21</v>
      </c>
      <c r="G29" s="151"/>
      <c r="H29" s="26"/>
      <c r="J29" s="2" t="str">
        <f>Tables!$D$16</f>
        <v>(2-yr)</v>
      </c>
      <c r="K29" s="2"/>
      <c r="L29" s="152"/>
      <c r="M29" s="152"/>
      <c r="N29" s="152"/>
      <c r="P29" s="152"/>
      <c r="Q29" s="152"/>
      <c r="R29" s="152"/>
      <c r="S29" s="30"/>
      <c r="T29" s="149"/>
      <c r="U29" s="149"/>
      <c r="V29" s="149"/>
      <c r="W29" s="4"/>
      <c r="X29" s="149"/>
      <c r="Y29" s="149"/>
      <c r="Z29" s="149"/>
      <c r="AB29" s="149"/>
      <c r="AC29" s="149"/>
      <c r="AD29" s="149"/>
      <c r="AE29" s="4"/>
      <c r="AF29" s="149"/>
      <c r="AG29" s="149"/>
      <c r="AH29" s="149"/>
      <c r="AI29" s="4"/>
      <c r="AJ29" s="4"/>
      <c r="AL29" s="83">
        <f t="shared" si="1"/>
        <v>0</v>
      </c>
      <c r="AM29" s="83">
        <f t="shared" si="2"/>
        <v>0</v>
      </c>
      <c r="AS29" s="64"/>
      <c r="AT29" s="4" t="s">
        <v>67</v>
      </c>
      <c r="AU29" s="6" t="s">
        <v>306</v>
      </c>
      <c r="CF29" s="52"/>
    </row>
    <row r="30" spans="2:84" ht="14.55" customHeight="1" x14ac:dyDescent="0.3">
      <c r="D30" s="189"/>
      <c r="E30" s="189"/>
      <c r="F30" s="151">
        <f>Tables!$F$17</f>
        <v>5.24</v>
      </c>
      <c r="G30" s="151"/>
      <c r="H30" s="26"/>
      <c r="J30" s="2" t="str">
        <f>Tables!$D$17</f>
        <v>(5-yr)</v>
      </c>
      <c r="K30" s="2"/>
      <c r="L30" s="152"/>
      <c r="M30" s="152"/>
      <c r="N30" s="152"/>
      <c r="P30" s="149"/>
      <c r="Q30" s="149"/>
      <c r="R30" s="149"/>
      <c r="S30" s="30"/>
      <c r="T30" s="149"/>
      <c r="U30" s="149"/>
      <c r="V30" s="149"/>
      <c r="W30" s="4"/>
      <c r="X30" s="149"/>
      <c r="Y30" s="149"/>
      <c r="Z30" s="149"/>
      <c r="AB30" s="149"/>
      <c r="AC30" s="149"/>
      <c r="AD30" s="149"/>
      <c r="AE30" s="4"/>
      <c r="AF30" s="149"/>
      <c r="AG30" s="149"/>
      <c r="AH30" s="149"/>
      <c r="AI30" s="4"/>
      <c r="AJ30" s="4"/>
      <c r="AL30" s="83">
        <f t="shared" si="1"/>
        <v>0</v>
      </c>
      <c r="AM30" s="83">
        <f t="shared" si="2"/>
        <v>0</v>
      </c>
      <c r="AT30" s="92" t="s">
        <v>68</v>
      </c>
      <c r="AU30" s="6" t="s">
        <v>305</v>
      </c>
      <c r="AV30" s="76"/>
      <c r="AW30" s="76"/>
      <c r="AX30" s="76"/>
      <c r="AY30" s="76"/>
      <c r="AZ30" s="76"/>
      <c r="BA30" s="76"/>
      <c r="BB30" s="76"/>
      <c r="BC30" s="76"/>
      <c r="BD30" s="76"/>
      <c r="BE30" s="76"/>
      <c r="BF30" s="76"/>
      <c r="BG30" s="76"/>
      <c r="BH30" s="76"/>
      <c r="BI30" s="76"/>
      <c r="BJ30" s="76"/>
      <c r="BK30" s="76"/>
      <c r="BL30" s="76"/>
      <c r="BM30" s="76"/>
      <c r="BN30" s="76"/>
      <c r="BO30" s="76"/>
      <c r="BP30" s="76"/>
      <c r="BQ30" s="76"/>
      <c r="BR30" s="76"/>
      <c r="BS30" s="76"/>
      <c r="BT30" s="76"/>
      <c r="BU30" s="76"/>
      <c r="BV30" s="76"/>
      <c r="BW30" s="76"/>
      <c r="BX30" s="76"/>
      <c r="BY30" s="76"/>
      <c r="BZ30" s="76"/>
      <c r="CA30" s="76"/>
      <c r="CB30" s="76"/>
      <c r="CC30" s="76"/>
      <c r="CD30" s="76"/>
      <c r="CE30" s="76"/>
      <c r="CF30" s="54"/>
    </row>
    <row r="31" spans="2:84" ht="14.55" customHeight="1" x14ac:dyDescent="0.3">
      <c r="D31" s="189"/>
      <c r="E31" s="189"/>
      <c r="F31" s="151">
        <f>Tables!$F$18</f>
        <v>6.17</v>
      </c>
      <c r="G31" s="151"/>
      <c r="H31" s="26"/>
      <c r="J31" s="2" t="str">
        <f>Tables!$D$18</f>
        <v>(10-yr)</v>
      </c>
      <c r="K31" s="2"/>
      <c r="L31" s="152"/>
      <c r="M31" s="152"/>
      <c r="N31" s="152"/>
      <c r="P31" s="149"/>
      <c r="Q31" s="149"/>
      <c r="R31" s="149"/>
      <c r="S31" s="30"/>
      <c r="T31" s="149"/>
      <c r="U31" s="149"/>
      <c r="V31" s="149"/>
      <c r="W31" s="4"/>
      <c r="X31" s="149"/>
      <c r="Y31" s="149"/>
      <c r="Z31" s="149"/>
      <c r="AB31" s="149"/>
      <c r="AC31" s="149"/>
      <c r="AD31" s="149"/>
      <c r="AE31" s="4"/>
      <c r="AF31" s="149"/>
      <c r="AG31" s="149"/>
      <c r="AH31" s="149"/>
      <c r="AI31" s="4"/>
      <c r="AJ31" s="4"/>
      <c r="AL31" s="83">
        <f t="shared" si="1"/>
        <v>0</v>
      </c>
      <c r="AM31" s="83">
        <f t="shared" si="2"/>
        <v>0</v>
      </c>
      <c r="AS31" s="63"/>
      <c r="AT31" s="91" t="s">
        <v>74</v>
      </c>
      <c r="AU31" s="23" t="s">
        <v>304</v>
      </c>
      <c r="AV31" s="23"/>
      <c r="CF31" s="54"/>
    </row>
    <row r="32" spans="2:84" ht="14.55" customHeight="1" x14ac:dyDescent="0.3">
      <c r="D32" s="189"/>
      <c r="E32" s="189"/>
      <c r="F32" s="151">
        <f>Tables!$F$19</f>
        <v>7.55</v>
      </c>
      <c r="G32" s="151"/>
      <c r="H32" s="26"/>
      <c r="J32" s="2" t="str">
        <f>Tables!$D$19</f>
        <v>(25-yr)</v>
      </c>
      <c r="K32" s="2"/>
      <c r="L32" s="152"/>
      <c r="M32" s="152"/>
      <c r="N32" s="152"/>
      <c r="P32" s="149"/>
      <c r="Q32" s="149"/>
      <c r="R32" s="149"/>
      <c r="S32" s="30"/>
      <c r="T32" s="149"/>
      <c r="U32" s="149"/>
      <c r="V32" s="149"/>
      <c r="W32" s="4"/>
      <c r="X32" s="149"/>
      <c r="Y32" s="149"/>
      <c r="Z32" s="149"/>
      <c r="AB32" s="149"/>
      <c r="AC32" s="149"/>
      <c r="AD32" s="149"/>
      <c r="AE32" s="4"/>
      <c r="AF32" s="149"/>
      <c r="AG32" s="149"/>
      <c r="AH32" s="149"/>
      <c r="AI32" s="4"/>
      <c r="AJ32" s="4"/>
      <c r="AL32" s="83">
        <f t="shared" si="1"/>
        <v>0</v>
      </c>
      <c r="AM32" s="83">
        <f t="shared" si="2"/>
        <v>0</v>
      </c>
      <c r="AS32" s="21"/>
      <c r="AT32" s="93" t="s">
        <v>243</v>
      </c>
      <c r="AU32" s="23" t="s">
        <v>303</v>
      </c>
      <c r="CF32" s="54"/>
    </row>
    <row r="33" spans="2:84" ht="14.55" customHeight="1" x14ac:dyDescent="0.3">
      <c r="D33" s="189"/>
      <c r="E33" s="189"/>
      <c r="F33" s="151">
        <f>Tables!$F$20</f>
        <v>8.6999999999999993</v>
      </c>
      <c r="G33" s="151"/>
      <c r="H33" s="26"/>
      <c r="J33" s="2" t="str">
        <f>Tables!$D$20</f>
        <v>(50-yr)</v>
      </c>
      <c r="K33" s="2"/>
      <c r="L33" s="152"/>
      <c r="M33" s="152"/>
      <c r="N33" s="152"/>
      <c r="P33" s="149"/>
      <c r="Q33" s="149"/>
      <c r="R33" s="149"/>
      <c r="S33" s="30"/>
      <c r="T33" s="149"/>
      <c r="U33" s="149"/>
      <c r="V33" s="149"/>
      <c r="W33" s="4"/>
      <c r="X33" s="149"/>
      <c r="Y33" s="149"/>
      <c r="Z33" s="149"/>
      <c r="AB33" s="149"/>
      <c r="AC33" s="149"/>
      <c r="AD33" s="149"/>
      <c r="AE33" s="4"/>
      <c r="AF33" s="149"/>
      <c r="AG33" s="149"/>
      <c r="AH33" s="149"/>
      <c r="AI33" s="4"/>
      <c r="AJ33" s="4"/>
      <c r="AL33" s="83">
        <f t="shared" si="1"/>
        <v>0</v>
      </c>
      <c r="AM33" s="83">
        <f t="shared" si="2"/>
        <v>0</v>
      </c>
      <c r="AT33" s="93" t="s">
        <v>244</v>
      </c>
      <c r="AU33" s="23" t="s">
        <v>302</v>
      </c>
      <c r="CF33" s="54"/>
    </row>
    <row r="34" spans="2:84" ht="14.55" customHeight="1" x14ac:dyDescent="0.3">
      <c r="D34" s="189"/>
      <c r="E34" s="189"/>
      <c r="F34" s="151">
        <f>Tables!$F$21</f>
        <v>9.93</v>
      </c>
      <c r="G34" s="151"/>
      <c r="H34" s="26"/>
      <c r="J34" s="2" t="str">
        <f>Tables!$D$21</f>
        <v>(100-yr)</v>
      </c>
      <c r="K34" s="2"/>
      <c r="L34" s="152"/>
      <c r="M34" s="152"/>
      <c r="N34" s="152"/>
      <c r="P34" s="149"/>
      <c r="Q34" s="149"/>
      <c r="R34" s="149"/>
      <c r="S34" s="30"/>
      <c r="T34" s="149"/>
      <c r="U34" s="149"/>
      <c r="V34" s="149"/>
      <c r="W34" s="4"/>
      <c r="X34" s="149"/>
      <c r="Y34" s="149"/>
      <c r="Z34" s="149"/>
      <c r="AB34" s="149"/>
      <c r="AC34" s="149"/>
      <c r="AD34" s="149"/>
      <c r="AE34" s="4"/>
      <c r="AF34" s="149"/>
      <c r="AG34" s="149"/>
      <c r="AH34" s="149"/>
      <c r="AI34" s="4"/>
      <c r="AJ34" s="4"/>
      <c r="AL34" s="83">
        <f t="shared" si="1"/>
        <v>0</v>
      </c>
      <c r="AM34" s="83">
        <f t="shared" si="2"/>
        <v>0</v>
      </c>
      <c r="AT34" s="93" t="s">
        <v>300</v>
      </c>
      <c r="AU34" s="23" t="s">
        <v>301</v>
      </c>
      <c r="CF34" s="54"/>
    </row>
    <row r="35" spans="2:84" ht="14.55" customHeight="1" x14ac:dyDescent="0.3">
      <c r="B35" s="1" t="s">
        <v>11</v>
      </c>
      <c r="C35" s="1"/>
      <c r="D35" s="1"/>
      <c r="E35" s="1"/>
      <c r="F35" s="1"/>
      <c r="G35" s="1"/>
      <c r="H35" s="1"/>
      <c r="I35" s="1"/>
      <c r="AI35" s="4"/>
      <c r="AJ35" s="4"/>
      <c r="AS35" s="60"/>
      <c r="AT35" s="76" t="s">
        <v>309</v>
      </c>
      <c r="AU35" s="23" t="s">
        <v>310</v>
      </c>
      <c r="AW35" s="77"/>
      <c r="AX35" s="77"/>
      <c r="AY35" s="77"/>
      <c r="AZ35" s="77"/>
      <c r="BA35" s="77"/>
      <c r="BB35" s="77"/>
      <c r="BC35" s="77"/>
      <c r="BD35" s="77"/>
      <c r="BE35" s="77"/>
      <c r="BF35" s="77"/>
      <c r="BG35" s="77"/>
      <c r="BH35" s="77"/>
      <c r="BI35" s="77"/>
      <c r="BJ35" s="77"/>
      <c r="BK35" s="77"/>
      <c r="BL35" s="77"/>
      <c r="BM35" s="77"/>
      <c r="BN35" s="77"/>
      <c r="BO35" s="77"/>
      <c r="BP35" s="77"/>
      <c r="BQ35" s="77"/>
      <c r="BR35" s="77"/>
      <c r="BS35" s="77"/>
      <c r="BT35" s="77"/>
      <c r="BU35" s="77"/>
      <c r="BV35" s="77"/>
      <c r="BW35" s="77"/>
      <c r="BX35" s="77"/>
      <c r="BY35" s="77"/>
      <c r="BZ35" s="77"/>
      <c r="CA35" s="77"/>
      <c r="CB35" s="77"/>
      <c r="CC35" s="77"/>
      <c r="CD35" s="77"/>
      <c r="CE35" s="77"/>
      <c r="CF35" s="54"/>
    </row>
    <row r="36" spans="2:84" s="7" customFormat="1" ht="15" hidden="1" customHeight="1" x14ac:dyDescent="0.3">
      <c r="B36" s="58"/>
      <c r="C36" s="58"/>
      <c r="D36" s="58"/>
      <c r="E36" s="58"/>
      <c r="F36" s="58"/>
      <c r="G36" s="58"/>
      <c r="H36" s="58"/>
      <c r="I36" s="58"/>
      <c r="L36" s="82">
        <f>IF(ISBLANK(L37),1,2)</f>
        <v>1</v>
      </c>
      <c r="P36" s="82">
        <f>IF(ISBLANK(P37),1,2)</f>
        <v>1</v>
      </c>
      <c r="T36" s="82">
        <f>IF(ISBLANK(T37),1,2)</f>
        <v>1</v>
      </c>
      <c r="X36" s="82">
        <f>IF(ISBLANK(X37),1,2)</f>
        <v>1</v>
      </c>
      <c r="AB36" s="82">
        <f>IF(ISBLANK(AB37),1,2)</f>
        <v>1</v>
      </c>
      <c r="AI36" s="4"/>
      <c r="AJ36" s="4"/>
      <c r="AT36" s="78"/>
      <c r="AU36" s="78"/>
      <c r="AV36" s="78"/>
      <c r="AW36" s="78"/>
      <c r="AX36" s="78"/>
      <c r="AY36" s="78"/>
      <c r="AZ36" s="78"/>
      <c r="BA36" s="78"/>
      <c r="BB36" s="78"/>
      <c r="BC36" s="78"/>
      <c r="BD36" s="78"/>
      <c r="BE36" s="78"/>
      <c r="BF36" s="78"/>
      <c r="BG36" s="78"/>
      <c r="BH36" s="78"/>
      <c r="BI36" s="78"/>
      <c r="BJ36" s="78"/>
      <c r="BK36" s="78"/>
      <c r="BL36" s="78"/>
      <c r="BM36" s="78"/>
      <c r="BN36" s="78"/>
      <c r="BO36" s="78"/>
      <c r="BP36" s="78"/>
      <c r="BQ36" s="78"/>
      <c r="BR36" s="78"/>
      <c r="BS36" s="78"/>
      <c r="BT36" s="78"/>
      <c r="BU36" s="78"/>
      <c r="BV36" s="78"/>
      <c r="BW36" s="78"/>
      <c r="BX36" s="78"/>
      <c r="BY36" s="78"/>
      <c r="BZ36" s="78"/>
      <c r="CA36" s="78"/>
      <c r="CB36" s="78"/>
      <c r="CC36" s="78"/>
      <c r="CD36" s="78"/>
      <c r="CE36" s="78"/>
      <c r="CF36" s="78"/>
    </row>
    <row r="37" spans="2:84" ht="14.55" customHeight="1" x14ac:dyDescent="0.3">
      <c r="I37" s="2"/>
      <c r="J37" s="2" t="s">
        <v>38</v>
      </c>
      <c r="K37" s="2"/>
      <c r="L37" s="193"/>
      <c r="M37" s="193"/>
      <c r="N37" s="193"/>
      <c r="P37" s="193"/>
      <c r="Q37" s="193"/>
      <c r="R37" s="193"/>
      <c r="S37" s="4"/>
      <c r="T37" s="193"/>
      <c r="U37" s="193"/>
      <c r="V37" s="193"/>
      <c r="W37" s="4"/>
      <c r="X37" s="193"/>
      <c r="Y37" s="193"/>
      <c r="Z37" s="193"/>
      <c r="AB37" s="193"/>
      <c r="AC37" s="193"/>
      <c r="AD37" s="193"/>
      <c r="AE37" s="4"/>
      <c r="AG37" s="4" t="s">
        <v>12</v>
      </c>
      <c r="AH37" s="4"/>
      <c r="AI37" s="4"/>
      <c r="AJ37" s="4"/>
      <c r="AS37" s="21"/>
      <c r="AT37" s="76"/>
      <c r="AU37" s="76"/>
      <c r="AV37" s="76"/>
      <c r="AW37" s="76"/>
      <c r="AX37" s="76"/>
      <c r="AY37" s="76"/>
      <c r="AZ37" s="76"/>
      <c r="BA37" s="76"/>
      <c r="BB37" s="76"/>
      <c r="BC37" s="76"/>
      <c r="BD37" s="76"/>
      <c r="BE37" s="76"/>
      <c r="BF37" s="76"/>
      <c r="BG37" s="76"/>
      <c r="BH37" s="76"/>
      <c r="BI37" s="76"/>
      <c r="BJ37" s="76"/>
      <c r="BK37" s="76"/>
      <c r="BL37" s="76"/>
      <c r="BM37" s="76"/>
      <c r="BN37" s="76"/>
      <c r="BO37" s="76"/>
      <c r="BP37" s="76"/>
      <c r="BQ37" s="76"/>
      <c r="BR37" s="76"/>
      <c r="BS37" s="76"/>
      <c r="BT37" s="76"/>
      <c r="BU37" s="76"/>
      <c r="BV37" s="76"/>
      <c r="BW37" s="76"/>
      <c r="BX37" s="76"/>
      <c r="BY37" s="76"/>
      <c r="BZ37" s="76"/>
      <c r="CA37" s="76"/>
      <c r="CB37" s="76"/>
      <c r="CC37" s="76"/>
      <c r="CD37" s="76"/>
      <c r="CE37" s="76"/>
      <c r="CF37" s="54"/>
    </row>
    <row r="38" spans="2:84" ht="14.55" customHeight="1" x14ac:dyDescent="0.3">
      <c r="I38" s="2"/>
      <c r="J38" s="2" t="s">
        <v>92</v>
      </c>
      <c r="K38" s="2"/>
      <c r="L38" s="152"/>
      <c r="M38" s="152"/>
      <c r="N38" s="152"/>
      <c r="P38" s="149"/>
      <c r="Q38" s="149"/>
      <c r="R38" s="149"/>
      <c r="S38" s="4"/>
      <c r="T38" s="149"/>
      <c r="U38" s="149"/>
      <c r="V38" s="149"/>
      <c r="W38" s="4"/>
      <c r="X38" s="149"/>
      <c r="Y38" s="149"/>
      <c r="Z38" s="149"/>
      <c r="AB38" s="149"/>
      <c r="AC38" s="149"/>
      <c r="AD38" s="149"/>
      <c r="AE38" s="4"/>
      <c r="AF38" s="152"/>
      <c r="AG38" s="152"/>
      <c r="AH38" s="152"/>
      <c r="AI38" s="4"/>
      <c r="AJ38" s="4"/>
      <c r="AS38" s="21"/>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6"/>
      <c r="BR38" s="76"/>
      <c r="BS38" s="76"/>
      <c r="BT38" s="76"/>
      <c r="BU38" s="76"/>
      <c r="BV38" s="76"/>
      <c r="BW38" s="76"/>
      <c r="BX38" s="76"/>
      <c r="BY38" s="76"/>
      <c r="BZ38" s="76"/>
      <c r="CA38" s="76"/>
      <c r="CB38" s="76"/>
      <c r="CC38" s="76"/>
      <c r="CD38" s="76"/>
      <c r="CE38" s="76"/>
      <c r="CF38" s="54"/>
    </row>
    <row r="39" spans="2:84" ht="14.55" customHeight="1" x14ac:dyDescent="0.3">
      <c r="I39" s="2"/>
      <c r="J39" s="2" t="s">
        <v>4</v>
      </c>
      <c r="K39" s="2"/>
      <c r="L39" s="198"/>
      <c r="M39" s="198"/>
      <c r="N39" s="198"/>
      <c r="P39" s="161"/>
      <c r="Q39" s="161"/>
      <c r="R39" s="161"/>
      <c r="S39" s="4"/>
      <c r="T39" s="161"/>
      <c r="U39" s="161"/>
      <c r="V39" s="161"/>
      <c r="W39" s="4"/>
      <c r="X39" s="161"/>
      <c r="Y39" s="161"/>
      <c r="Z39" s="161"/>
      <c r="AB39" s="161"/>
      <c r="AC39" s="161"/>
      <c r="AD39" s="161"/>
      <c r="AE39" s="4"/>
      <c r="AF39" s="108"/>
      <c r="AG39" s="108"/>
      <c r="AH39" s="108"/>
      <c r="AI39" s="4"/>
      <c r="AJ39" s="4"/>
      <c r="AS39" s="21"/>
      <c r="AT39" s="76"/>
      <c r="AU39" s="76"/>
      <c r="AV39" s="76"/>
      <c r="AW39" s="76"/>
      <c r="AX39" s="76"/>
      <c r="AY39" s="76"/>
      <c r="AZ39" s="76"/>
      <c r="BA39" s="76"/>
      <c r="BB39" s="76"/>
      <c r="BC39" s="76"/>
      <c r="BD39" s="76"/>
      <c r="BE39" s="76"/>
      <c r="BF39" s="76"/>
      <c r="BG39" s="76"/>
      <c r="BH39" s="76"/>
      <c r="BI39" s="76"/>
      <c r="BJ39" s="76"/>
      <c r="BK39" s="76"/>
      <c r="BL39" s="76"/>
      <c r="BM39" s="76"/>
      <c r="BN39" s="76"/>
      <c r="BO39" s="76"/>
      <c r="BP39" s="76"/>
      <c r="BQ39" s="76"/>
      <c r="BR39" s="76"/>
      <c r="BS39" s="76"/>
      <c r="BT39" s="76"/>
      <c r="BU39" s="76"/>
      <c r="BV39" s="76"/>
      <c r="BW39" s="76"/>
      <c r="BX39" s="76"/>
      <c r="BY39" s="76"/>
      <c r="BZ39" s="76"/>
      <c r="CA39" s="76"/>
      <c r="CB39" s="76"/>
      <c r="CC39" s="76"/>
      <c r="CD39" s="76"/>
      <c r="CE39" s="76"/>
      <c r="CF39" s="54"/>
    </row>
    <row r="40" spans="2:84" ht="14.55" customHeight="1" x14ac:dyDescent="0.3">
      <c r="I40" s="2"/>
      <c r="J40" s="2" t="s">
        <v>39</v>
      </c>
      <c r="K40" s="2"/>
      <c r="L40" s="159"/>
      <c r="M40" s="159"/>
      <c r="N40" s="159"/>
      <c r="P40" s="162"/>
      <c r="Q40" s="162"/>
      <c r="R40" s="162"/>
      <c r="S40" s="4"/>
      <c r="T40" s="162"/>
      <c r="U40" s="162"/>
      <c r="V40" s="162"/>
      <c r="W40" s="4"/>
      <c r="X40" s="162"/>
      <c r="Y40" s="162"/>
      <c r="Z40" s="162"/>
      <c r="AB40" s="162"/>
      <c r="AC40" s="162"/>
      <c r="AD40" s="162"/>
      <c r="AE40" s="4"/>
      <c r="AF40" s="26"/>
      <c r="AG40" s="26"/>
      <c r="AH40" s="26"/>
      <c r="AI40" s="4"/>
      <c r="AJ40" s="4"/>
      <c r="AL40" s="85">
        <f>SUM(AL41:AL47)</f>
        <v>0</v>
      </c>
      <c r="AM40" s="83">
        <f>SUM(AM41:AM47)</f>
        <v>0</v>
      </c>
      <c r="AN40" s="7" t="s">
        <v>12</v>
      </c>
      <c r="AS40" s="21"/>
      <c r="AT40" s="76"/>
      <c r="AU40" s="76"/>
      <c r="AV40" s="76"/>
      <c r="AW40" s="76"/>
      <c r="AX40" s="76"/>
      <c r="AY40" s="76"/>
      <c r="AZ40" s="76"/>
      <c r="BA40" s="76"/>
      <c r="BB40" s="76"/>
      <c r="BC40" s="76"/>
      <c r="BD40" s="76"/>
      <c r="BE40" s="76"/>
      <c r="BF40" s="76"/>
      <c r="BG40" s="76"/>
      <c r="BH40" s="76"/>
      <c r="BI40" s="76"/>
      <c r="BJ40" s="76"/>
      <c r="BK40" s="76"/>
      <c r="BL40" s="76"/>
      <c r="BM40" s="76"/>
      <c r="BN40" s="76"/>
      <c r="BO40" s="76"/>
      <c r="BP40" s="76"/>
      <c r="BQ40" s="76"/>
      <c r="BR40" s="76"/>
      <c r="BS40" s="76"/>
      <c r="BT40" s="76"/>
      <c r="BU40" s="76"/>
      <c r="BV40" s="76"/>
      <c r="BW40" s="76"/>
      <c r="BX40" s="76"/>
      <c r="BY40" s="76"/>
      <c r="BZ40" s="76"/>
      <c r="CA40" s="76"/>
      <c r="CB40" s="76"/>
      <c r="CC40" s="76"/>
      <c r="CD40" s="76"/>
      <c r="CE40" s="76"/>
      <c r="CF40" s="54"/>
    </row>
    <row r="41" spans="2:84" ht="14.55" customHeight="1" x14ac:dyDescent="0.3">
      <c r="D41" s="189" t="s">
        <v>259</v>
      </c>
      <c r="E41" s="189"/>
      <c r="F41" s="151">
        <f>Tables!$F$15</f>
        <v>1.1000000000000001</v>
      </c>
      <c r="G41" s="151"/>
      <c r="H41" s="26"/>
      <c r="J41" s="2" t="str">
        <f>Tables!$D$15</f>
        <v>(WQ)</v>
      </c>
      <c r="K41" s="2"/>
      <c r="L41" s="152"/>
      <c r="M41" s="152"/>
      <c r="N41" s="152"/>
      <c r="P41" s="152"/>
      <c r="Q41" s="152"/>
      <c r="R41" s="152"/>
      <c r="S41" s="4"/>
      <c r="T41" s="152"/>
      <c r="U41" s="152"/>
      <c r="V41" s="152"/>
      <c r="W41" s="4"/>
      <c r="X41" s="152"/>
      <c r="Y41" s="152"/>
      <c r="Z41" s="152"/>
      <c r="AB41" s="152"/>
      <c r="AC41" s="152"/>
      <c r="AD41" s="152"/>
      <c r="AE41" s="4"/>
      <c r="AF41" s="152"/>
      <c r="AG41" s="152"/>
      <c r="AH41" s="152"/>
      <c r="AI41" s="4"/>
      <c r="AJ41" s="4"/>
      <c r="AL41" s="83">
        <f t="shared" ref="AL41:AL47" si="3">IF(AF41=0,0,1)</f>
        <v>0</v>
      </c>
      <c r="AM41" s="83">
        <f t="shared" ref="AM41:AM47" si="4">IF(ISBLANK(AF41),0,1)</f>
        <v>0</v>
      </c>
      <c r="AS41" s="21"/>
      <c r="AT41" s="76"/>
      <c r="AU41" s="76"/>
      <c r="AV41" s="76"/>
      <c r="AW41" s="76"/>
      <c r="AX41" s="76"/>
      <c r="AY41" s="76"/>
      <c r="AZ41" s="76"/>
      <c r="BA41" s="76"/>
      <c r="BB41" s="76"/>
      <c r="BC41" s="76"/>
      <c r="BD41" s="76"/>
      <c r="BE41" s="76"/>
      <c r="BF41" s="76"/>
      <c r="BG41" s="76"/>
      <c r="BH41" s="76"/>
      <c r="BI41" s="76"/>
      <c r="BJ41" s="76"/>
      <c r="BK41" s="76"/>
      <c r="BL41" s="76"/>
      <c r="BM41" s="76"/>
      <c r="BN41" s="76"/>
      <c r="BO41" s="76"/>
      <c r="BP41" s="76"/>
      <c r="BQ41" s="76"/>
      <c r="BR41" s="76"/>
      <c r="BS41" s="76"/>
      <c r="BT41" s="76"/>
      <c r="BU41" s="76"/>
      <c r="BV41" s="76"/>
      <c r="BW41" s="76"/>
      <c r="BX41" s="76"/>
      <c r="BY41" s="76"/>
      <c r="BZ41" s="76"/>
      <c r="CA41" s="76"/>
      <c r="CB41" s="76"/>
      <c r="CC41" s="76"/>
      <c r="CD41" s="76"/>
      <c r="CE41" s="76"/>
      <c r="CF41" s="54"/>
    </row>
    <row r="42" spans="2:84" ht="14.55" customHeight="1" x14ac:dyDescent="0.3">
      <c r="D42" s="189"/>
      <c r="E42" s="189"/>
      <c r="F42" s="151">
        <f>Tables!$F$16</f>
        <v>4.21</v>
      </c>
      <c r="G42" s="151"/>
      <c r="H42" s="26"/>
      <c r="J42" s="2" t="str">
        <f>Tables!$D$16</f>
        <v>(2-yr)</v>
      </c>
      <c r="K42" s="2"/>
      <c r="L42" s="152"/>
      <c r="M42" s="152"/>
      <c r="N42" s="152"/>
      <c r="P42" s="149"/>
      <c r="Q42" s="149"/>
      <c r="R42" s="149"/>
      <c r="S42" s="4"/>
      <c r="T42" s="149"/>
      <c r="U42" s="149"/>
      <c r="V42" s="149"/>
      <c r="W42" s="4"/>
      <c r="X42" s="149"/>
      <c r="Y42" s="149"/>
      <c r="Z42" s="149"/>
      <c r="AB42" s="149"/>
      <c r="AC42" s="149"/>
      <c r="AD42" s="149"/>
      <c r="AE42" s="4"/>
      <c r="AF42" s="149"/>
      <c r="AG42" s="149"/>
      <c r="AH42" s="149"/>
      <c r="AI42" s="4"/>
      <c r="AJ42" s="4"/>
      <c r="AL42" s="83">
        <f t="shared" si="3"/>
        <v>0</v>
      </c>
      <c r="AM42" s="83">
        <f t="shared" si="4"/>
        <v>0</v>
      </c>
      <c r="AS42" s="21"/>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54"/>
    </row>
    <row r="43" spans="2:84" ht="14.55" customHeight="1" x14ac:dyDescent="0.3">
      <c r="D43" s="189"/>
      <c r="E43" s="189"/>
      <c r="F43" s="151">
        <f>Tables!$F$17</f>
        <v>5.24</v>
      </c>
      <c r="G43" s="151"/>
      <c r="H43" s="26"/>
      <c r="J43" s="2" t="str">
        <f>Tables!$D$17</f>
        <v>(5-yr)</v>
      </c>
      <c r="K43" s="2"/>
      <c r="L43" s="152"/>
      <c r="M43" s="152"/>
      <c r="N43" s="152"/>
      <c r="P43" s="149"/>
      <c r="Q43" s="149"/>
      <c r="R43" s="149"/>
      <c r="S43" s="4"/>
      <c r="T43" s="149"/>
      <c r="U43" s="149"/>
      <c r="V43" s="149"/>
      <c r="W43" s="4"/>
      <c r="X43" s="149"/>
      <c r="Y43" s="149"/>
      <c r="Z43" s="149"/>
      <c r="AB43" s="149"/>
      <c r="AC43" s="149"/>
      <c r="AD43" s="149"/>
      <c r="AE43" s="4"/>
      <c r="AF43" s="149"/>
      <c r="AG43" s="149"/>
      <c r="AH43" s="149"/>
      <c r="AI43" s="4"/>
      <c r="AJ43" s="4"/>
      <c r="AL43" s="83">
        <f t="shared" si="3"/>
        <v>0</v>
      </c>
      <c r="AM43" s="83">
        <f t="shared" si="4"/>
        <v>0</v>
      </c>
      <c r="CF43" s="54"/>
    </row>
    <row r="44" spans="2:84" ht="14.55" customHeight="1" x14ac:dyDescent="0.3">
      <c r="D44" s="189"/>
      <c r="E44" s="189"/>
      <c r="F44" s="151">
        <f>Tables!$F$18</f>
        <v>6.17</v>
      </c>
      <c r="G44" s="151"/>
      <c r="H44" s="26"/>
      <c r="J44" s="2" t="str">
        <f>Tables!$D$18</f>
        <v>(10-yr)</v>
      </c>
      <c r="K44" s="2"/>
      <c r="L44" s="152"/>
      <c r="M44" s="152"/>
      <c r="N44" s="152"/>
      <c r="P44" s="149"/>
      <c r="Q44" s="149"/>
      <c r="R44" s="149"/>
      <c r="S44" s="4"/>
      <c r="T44" s="149"/>
      <c r="U44" s="149"/>
      <c r="V44" s="149"/>
      <c r="W44" s="4"/>
      <c r="X44" s="149"/>
      <c r="Y44" s="149"/>
      <c r="Z44" s="149"/>
      <c r="AB44" s="149"/>
      <c r="AC44" s="149"/>
      <c r="AD44" s="149"/>
      <c r="AE44" s="4"/>
      <c r="AF44" s="149"/>
      <c r="AG44" s="149"/>
      <c r="AH44" s="149"/>
      <c r="AI44" s="4"/>
      <c r="AJ44" s="4"/>
      <c r="AL44" s="83">
        <f t="shared" si="3"/>
        <v>0</v>
      </c>
      <c r="AM44" s="83">
        <f t="shared" si="4"/>
        <v>0</v>
      </c>
      <c r="AS44" s="21"/>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6"/>
      <c r="BR44" s="76"/>
      <c r="BS44" s="76"/>
      <c r="BT44" s="76"/>
      <c r="BU44" s="76"/>
      <c r="BV44" s="76"/>
      <c r="BW44" s="76"/>
      <c r="BX44" s="76"/>
      <c r="BY44" s="76"/>
      <c r="BZ44" s="76"/>
      <c r="CA44" s="76"/>
      <c r="CB44" s="76"/>
      <c r="CC44" s="76"/>
      <c r="CD44" s="76"/>
      <c r="CE44" s="76"/>
      <c r="CF44" s="54"/>
    </row>
    <row r="45" spans="2:84" ht="14.55" customHeight="1" x14ac:dyDescent="0.3">
      <c r="D45" s="189"/>
      <c r="E45" s="189"/>
      <c r="F45" s="151">
        <f>Tables!$F$19</f>
        <v>7.55</v>
      </c>
      <c r="G45" s="151"/>
      <c r="H45" s="26"/>
      <c r="J45" s="2" t="str">
        <f>Tables!$D$19</f>
        <v>(25-yr)</v>
      </c>
      <c r="K45" s="2"/>
      <c r="L45" s="152"/>
      <c r="M45" s="152"/>
      <c r="N45" s="152"/>
      <c r="P45" s="149"/>
      <c r="Q45" s="149"/>
      <c r="R45" s="149"/>
      <c r="S45" s="4"/>
      <c r="T45" s="149"/>
      <c r="U45" s="149"/>
      <c r="V45" s="149"/>
      <c r="W45" s="4"/>
      <c r="X45" s="149"/>
      <c r="Y45" s="149"/>
      <c r="Z45" s="149"/>
      <c r="AB45" s="149"/>
      <c r="AC45" s="149"/>
      <c r="AD45" s="149"/>
      <c r="AE45" s="4"/>
      <c r="AF45" s="149"/>
      <c r="AG45" s="149"/>
      <c r="AH45" s="149"/>
      <c r="AI45" s="4"/>
      <c r="AJ45" s="4"/>
      <c r="AL45" s="83">
        <f t="shared" si="3"/>
        <v>0</v>
      </c>
      <c r="AM45" s="83">
        <f t="shared" si="4"/>
        <v>0</v>
      </c>
      <c r="AS45" s="21"/>
      <c r="AU45" s="76"/>
      <c r="AV45" s="76"/>
      <c r="AW45" s="76"/>
      <c r="AX45" s="76"/>
      <c r="AY45" s="76"/>
      <c r="AZ45" s="76"/>
      <c r="BA45" s="76"/>
      <c r="BB45" s="76"/>
      <c r="BC45" s="76"/>
      <c r="BD45" s="76"/>
      <c r="BE45" s="76"/>
      <c r="BF45" s="76"/>
      <c r="BG45" s="76"/>
      <c r="BH45" s="76"/>
      <c r="BI45" s="76"/>
      <c r="BJ45" s="76"/>
      <c r="BK45" s="76"/>
      <c r="BL45" s="76"/>
      <c r="BM45" s="76"/>
      <c r="BN45" s="76"/>
      <c r="BO45" s="76"/>
      <c r="BP45" s="76"/>
      <c r="BQ45" s="76"/>
      <c r="BR45" s="76"/>
      <c r="BS45" s="76"/>
      <c r="BT45" s="76"/>
      <c r="BU45" s="76"/>
      <c r="BV45" s="76"/>
      <c r="BW45" s="76"/>
      <c r="BX45" s="76"/>
      <c r="BY45" s="76"/>
      <c r="BZ45" s="76"/>
      <c r="CA45" s="76"/>
      <c r="CB45" s="76"/>
      <c r="CC45" s="76"/>
      <c r="CD45" s="76"/>
      <c r="CE45" s="76"/>
      <c r="CF45" s="54"/>
    </row>
    <row r="46" spans="2:84" ht="14.55" customHeight="1" x14ac:dyDescent="0.3">
      <c r="D46" s="189"/>
      <c r="E46" s="189"/>
      <c r="F46" s="151">
        <f>Tables!$F$20</f>
        <v>8.6999999999999993</v>
      </c>
      <c r="G46" s="151"/>
      <c r="H46" s="26"/>
      <c r="J46" s="2" t="str">
        <f>Tables!$D$20</f>
        <v>(50-yr)</v>
      </c>
      <c r="K46" s="2"/>
      <c r="L46" s="152"/>
      <c r="M46" s="152"/>
      <c r="N46" s="152"/>
      <c r="P46" s="149"/>
      <c r="Q46" s="149"/>
      <c r="R46" s="149"/>
      <c r="S46" s="4"/>
      <c r="T46" s="149"/>
      <c r="U46" s="149"/>
      <c r="V46" s="149"/>
      <c r="W46" s="4"/>
      <c r="X46" s="149"/>
      <c r="Y46" s="149"/>
      <c r="Z46" s="149"/>
      <c r="AB46" s="149"/>
      <c r="AC46" s="149"/>
      <c r="AD46" s="149"/>
      <c r="AE46" s="4"/>
      <c r="AF46" s="149"/>
      <c r="AG46" s="149"/>
      <c r="AH46" s="149"/>
      <c r="AI46" s="4"/>
      <c r="AJ46" s="4"/>
      <c r="AL46" s="83">
        <f t="shared" ref="AL46" si="5">IF(AF46=0,0,1)</f>
        <v>0</v>
      </c>
      <c r="AM46" s="83">
        <f t="shared" ref="AM46" si="6">IF(ISBLANK(AF46),0,1)</f>
        <v>0</v>
      </c>
      <c r="AS46" s="21"/>
      <c r="AU46" s="76"/>
      <c r="AV46" s="76"/>
      <c r="AW46" s="76"/>
      <c r="AX46" s="76"/>
      <c r="AY46" s="76"/>
      <c r="AZ46" s="76"/>
      <c r="BA46" s="76"/>
      <c r="BB46" s="76"/>
      <c r="BC46" s="76"/>
      <c r="BD46" s="76"/>
      <c r="BE46" s="76"/>
      <c r="BF46" s="76"/>
      <c r="BG46" s="76"/>
      <c r="BH46" s="76"/>
      <c r="BI46" s="76"/>
      <c r="BJ46" s="76"/>
      <c r="BK46" s="76"/>
      <c r="BL46" s="76"/>
      <c r="BM46" s="76"/>
      <c r="BN46" s="76"/>
      <c r="BO46" s="76"/>
      <c r="BP46" s="76"/>
      <c r="BQ46" s="76"/>
      <c r="BR46" s="76"/>
      <c r="BS46" s="76"/>
      <c r="BT46" s="76"/>
      <c r="BU46" s="76"/>
      <c r="BV46" s="76"/>
      <c r="BW46" s="76"/>
      <c r="BX46" s="76"/>
      <c r="BY46" s="76"/>
      <c r="BZ46" s="76"/>
      <c r="CA46" s="76"/>
      <c r="CB46" s="76"/>
      <c r="CC46" s="76"/>
      <c r="CD46" s="76"/>
      <c r="CE46" s="76"/>
      <c r="CF46" s="54"/>
    </row>
    <row r="47" spans="2:84" ht="14.55" customHeight="1" x14ac:dyDescent="0.3">
      <c r="D47" s="189"/>
      <c r="E47" s="189"/>
      <c r="F47" s="151">
        <f>Tables!$F$21</f>
        <v>9.93</v>
      </c>
      <c r="G47" s="151"/>
      <c r="H47" s="26"/>
      <c r="J47" s="2" t="str">
        <f>Tables!$D$21</f>
        <v>(100-yr)</v>
      </c>
      <c r="K47" s="2"/>
      <c r="L47" s="152"/>
      <c r="M47" s="152"/>
      <c r="N47" s="152"/>
      <c r="P47" s="149"/>
      <c r="Q47" s="149"/>
      <c r="R47" s="149"/>
      <c r="S47" s="4"/>
      <c r="T47" s="149"/>
      <c r="U47" s="149"/>
      <c r="V47" s="149"/>
      <c r="W47" s="4"/>
      <c r="X47" s="149"/>
      <c r="Y47" s="149"/>
      <c r="Z47" s="149"/>
      <c r="AB47" s="149"/>
      <c r="AC47" s="149"/>
      <c r="AD47" s="149"/>
      <c r="AE47" s="4"/>
      <c r="AF47" s="149"/>
      <c r="AG47" s="149"/>
      <c r="AH47" s="149"/>
      <c r="AI47" s="4"/>
      <c r="AJ47" s="4"/>
      <c r="AL47" s="83">
        <f t="shared" si="3"/>
        <v>0</v>
      </c>
      <c r="AM47" s="83">
        <f t="shared" si="4"/>
        <v>0</v>
      </c>
      <c r="AT47" s="86" t="s">
        <v>280</v>
      </c>
    </row>
    <row r="48" spans="2:84" ht="15" customHeight="1" x14ac:dyDescent="0.3">
      <c r="AK48" s="26"/>
      <c r="BK48" s="23"/>
      <c r="BL48" s="96"/>
      <c r="BN48" s="97"/>
    </row>
    <row r="49" spans="2:84" ht="15" customHeight="1" x14ac:dyDescent="0.3">
      <c r="AK49" s="26"/>
      <c r="BK49" s="96"/>
      <c r="BL49" s="96"/>
      <c r="BN49" s="97"/>
    </row>
    <row r="50" spans="2:84" ht="15" customHeight="1" x14ac:dyDescent="0.3">
      <c r="AK50" s="26"/>
      <c r="BK50" s="96"/>
      <c r="BL50" s="96"/>
      <c r="BN50" s="97"/>
    </row>
    <row r="51" spans="2:84" ht="15" customHeight="1" x14ac:dyDescent="0.3">
      <c r="AK51" s="26"/>
      <c r="BK51" s="96"/>
      <c r="BL51" s="96"/>
      <c r="BN51" s="97"/>
    </row>
    <row r="52" spans="2:84" ht="15" customHeight="1" x14ac:dyDescent="0.3">
      <c r="AK52" s="26"/>
      <c r="BK52" s="197" t="s">
        <v>397</v>
      </c>
      <c r="BL52" s="197" t="s">
        <v>398</v>
      </c>
      <c r="BN52" s="97"/>
    </row>
    <row r="53" spans="2:84" ht="15" customHeight="1" x14ac:dyDescent="0.3">
      <c r="AK53" s="26"/>
      <c r="BK53" s="197"/>
      <c r="BL53" s="197"/>
      <c r="BN53" s="97"/>
    </row>
    <row r="54" spans="2:84" ht="15" customHeight="1" x14ac:dyDescent="0.3">
      <c r="AK54" s="26"/>
      <c r="BK54" s="197"/>
      <c r="BL54" s="197"/>
      <c r="BN54" s="97"/>
    </row>
    <row r="55" spans="2:84" ht="15" customHeight="1" x14ac:dyDescent="0.3">
      <c r="B55" s="166">
        <f>Tables!$F$13</f>
        <v>45931</v>
      </c>
      <c r="C55" s="166"/>
      <c r="D55" s="166"/>
      <c r="E55" s="166"/>
      <c r="F55" s="166"/>
      <c r="G55" s="166"/>
      <c r="H55" s="166"/>
      <c r="R55" s="165" t="s">
        <v>181</v>
      </c>
      <c r="S55" s="165"/>
      <c r="T55" s="165"/>
      <c r="U55" s="165"/>
      <c r="AK55" s="26"/>
      <c r="BI55" s="96"/>
      <c r="BK55" s="197"/>
      <c r="BL55" s="197"/>
      <c r="BN55" s="154" t="s">
        <v>270</v>
      </c>
    </row>
    <row r="56" spans="2:84" ht="15" customHeight="1" x14ac:dyDescent="0.3">
      <c r="C56" s="2" t="s">
        <v>1</v>
      </c>
      <c r="D56" s="172">
        <f>IF(ISBLANK($E$7),0,$E$7)</f>
        <v>0</v>
      </c>
      <c r="E56" s="172"/>
      <c r="F56" s="172"/>
      <c r="G56" s="172"/>
      <c r="H56" s="172"/>
      <c r="I56" s="172"/>
      <c r="J56" s="172"/>
      <c r="K56" s="172"/>
      <c r="L56" s="172"/>
      <c r="M56" s="172"/>
      <c r="N56" s="172"/>
      <c r="O56" s="172"/>
      <c r="P56" s="172"/>
      <c r="Q56" s="172"/>
      <c r="R56" s="172"/>
      <c r="S56" s="172"/>
      <c r="T56" s="172"/>
      <c r="U56" s="172"/>
      <c r="V56" s="172"/>
      <c r="W56" s="172"/>
      <c r="X56" s="172"/>
      <c r="Y56" s="172"/>
      <c r="AD56" s="2" t="s">
        <v>17</v>
      </c>
      <c r="AE56" s="160">
        <f>IF(ISBLANK($AE$7),0,$AE$7)</f>
        <v>0</v>
      </c>
      <c r="AF56" s="160"/>
      <c r="AG56" s="160"/>
      <c r="AH56" s="160"/>
      <c r="AI56" s="160"/>
      <c r="AJ56" s="160"/>
      <c r="AS56" s="21"/>
      <c r="BE56" s="76"/>
      <c r="BG56" s="76"/>
      <c r="BI56" s="96"/>
      <c r="BK56" s="197"/>
      <c r="BL56" s="197"/>
      <c r="BN56" s="154"/>
      <c r="BO56" s="97"/>
      <c r="BP56" s="76"/>
      <c r="BQ56" s="76"/>
      <c r="BR56" s="76"/>
      <c r="BS56" s="76"/>
      <c r="BT56" s="76"/>
      <c r="BU56" s="76"/>
      <c r="BV56" s="76"/>
      <c r="BW56" s="76"/>
      <c r="BX56" s="76"/>
      <c r="BY56" s="76"/>
      <c r="BZ56" s="76"/>
      <c r="CA56" s="76"/>
      <c r="CB56" s="76"/>
      <c r="CC56" s="76"/>
      <c r="CD56" s="76"/>
      <c r="CE56" s="76"/>
      <c r="CF56" s="54"/>
    </row>
    <row r="57" spans="2:84" ht="15" customHeight="1" x14ac:dyDescent="0.3">
      <c r="B57" s="2"/>
      <c r="C57" s="2"/>
      <c r="D57" s="2"/>
      <c r="E57" s="2"/>
      <c r="F57" s="2"/>
      <c r="G57" s="2"/>
      <c r="H57" s="2"/>
      <c r="I57" s="2"/>
      <c r="J57" s="2"/>
      <c r="K57" s="2"/>
      <c r="L57" s="2"/>
      <c r="M57" s="2"/>
      <c r="N57" s="2"/>
      <c r="O57" s="2"/>
      <c r="P57" s="2"/>
      <c r="Q57" s="2"/>
      <c r="R57" s="2"/>
      <c r="S57" s="2"/>
      <c r="T57" s="2"/>
      <c r="U57" s="2"/>
      <c r="V57" s="2"/>
      <c r="W57" s="2"/>
      <c r="X57" s="2"/>
      <c r="Y57" s="2"/>
      <c r="Z57" s="2"/>
      <c r="AD57" s="2" t="s">
        <v>28</v>
      </c>
      <c r="AE57" s="183">
        <f>IF(ISBLANK($AE$8),0,$AE$8)</f>
        <v>0</v>
      </c>
      <c r="AF57" s="183"/>
      <c r="AG57" s="183"/>
      <c r="AH57" s="183"/>
      <c r="AI57" s="183"/>
      <c r="AJ57" s="183"/>
      <c r="AK57" s="2"/>
      <c r="AL57" s="57"/>
      <c r="AM57" s="57"/>
      <c r="AN57" s="57"/>
      <c r="AO57" s="57"/>
      <c r="AP57" s="57"/>
      <c r="AQ57" s="57"/>
      <c r="AR57" s="2"/>
      <c r="BE57" s="76"/>
      <c r="BG57" s="76"/>
      <c r="BI57" s="153" t="s">
        <v>142</v>
      </c>
      <c r="BK57" s="197"/>
      <c r="BL57" s="197"/>
      <c r="BN57" s="154"/>
      <c r="BO57" s="154" t="s">
        <v>271</v>
      </c>
      <c r="BP57" s="76"/>
      <c r="BQ57" s="76"/>
      <c r="BR57" s="76"/>
      <c r="BS57" s="76"/>
      <c r="BT57" s="76"/>
      <c r="BU57" s="76"/>
      <c r="BV57" s="76"/>
      <c r="BW57" s="76"/>
      <c r="BX57" s="76"/>
      <c r="BY57" s="76"/>
      <c r="BZ57" s="76"/>
      <c r="CA57" s="76"/>
      <c r="CB57" s="76"/>
      <c r="CC57" s="76"/>
      <c r="CD57" s="76"/>
      <c r="CE57" s="76"/>
      <c r="CF57" s="54"/>
    </row>
    <row r="58" spans="2:84" ht="15" customHeight="1" x14ac:dyDescent="0.3">
      <c r="B58" s="1" t="s">
        <v>148</v>
      </c>
      <c r="C58" s="1"/>
      <c r="D58" s="1"/>
      <c r="E58" s="1"/>
      <c r="F58" s="1"/>
      <c r="G58" s="1"/>
      <c r="H58" s="1"/>
      <c r="K58" s="2"/>
      <c r="L58" s="2"/>
      <c r="M58" s="2"/>
      <c r="N58" s="2"/>
      <c r="O58" s="2"/>
      <c r="P58" s="2"/>
      <c r="Q58" s="2"/>
      <c r="R58" s="2"/>
      <c r="S58" s="2"/>
      <c r="T58" s="2"/>
      <c r="U58" s="2"/>
      <c r="V58" s="2"/>
      <c r="W58" s="2"/>
      <c r="X58" s="2"/>
      <c r="Y58" s="2"/>
      <c r="Z58" s="2"/>
      <c r="AA58" s="2"/>
      <c r="AB58" s="2"/>
      <c r="AF58" s="2"/>
      <c r="AG58" s="2"/>
      <c r="AH58" s="2"/>
      <c r="AI58" s="2"/>
      <c r="AJ58" s="2"/>
      <c r="AK58" s="2"/>
      <c r="AL58" s="57"/>
      <c r="AM58" s="57"/>
      <c r="AN58" s="57"/>
      <c r="AO58" s="57"/>
      <c r="AP58" s="57"/>
      <c r="AQ58" s="57"/>
      <c r="AR58" s="2"/>
      <c r="AS58" s="21"/>
      <c r="BE58" s="76"/>
      <c r="BF58" s="153" t="s">
        <v>262</v>
      </c>
      <c r="BG58" s="76"/>
      <c r="BI58" s="153"/>
      <c r="BK58" s="197"/>
      <c r="BL58" s="197"/>
      <c r="BN58" s="154"/>
      <c r="BO58" s="154"/>
      <c r="BP58" s="76"/>
      <c r="BQ58" s="76"/>
      <c r="BR58" s="76"/>
      <c r="BS58" s="76"/>
      <c r="BT58" s="76"/>
      <c r="BU58" s="76"/>
      <c r="BV58" s="76"/>
      <c r="BW58" s="76"/>
      <c r="BX58" s="76"/>
      <c r="BY58" s="76"/>
      <c r="BZ58" s="76"/>
      <c r="CA58" s="76"/>
      <c r="CB58" s="76"/>
      <c r="CC58" s="76"/>
      <c r="CD58" s="76"/>
      <c r="CE58" s="76"/>
      <c r="CF58" s="54"/>
    </row>
    <row r="59" spans="2:84" ht="4.95" customHeight="1" x14ac:dyDescent="0.3">
      <c r="AK59" s="2"/>
      <c r="AR59" s="2"/>
      <c r="AS59" s="21"/>
      <c r="BE59" s="76"/>
      <c r="BF59" s="153"/>
      <c r="BG59" s="76"/>
      <c r="BI59" s="153"/>
      <c r="BK59" s="197"/>
      <c r="BL59" s="197"/>
      <c r="BN59" s="154"/>
      <c r="BO59" s="154"/>
      <c r="BP59" s="76"/>
      <c r="BQ59" s="76"/>
      <c r="BR59" s="76"/>
      <c r="BS59" s="76"/>
      <c r="BT59" s="76"/>
      <c r="BU59" s="76"/>
      <c r="BV59" s="76"/>
      <c r="BW59" s="76"/>
      <c r="BX59" s="76"/>
      <c r="BY59" s="76"/>
      <c r="BZ59" s="76"/>
      <c r="CA59" s="76"/>
      <c r="CB59" s="76"/>
      <c r="CC59" s="76"/>
      <c r="CD59" s="76"/>
      <c r="CE59" s="76"/>
      <c r="CF59" s="54"/>
    </row>
    <row r="60" spans="2:84" ht="15" customHeight="1" x14ac:dyDescent="0.3">
      <c r="F60" s="2" t="s">
        <v>151</v>
      </c>
      <c r="G60" s="50"/>
      <c r="H60" s="23" t="s">
        <v>139</v>
      </c>
      <c r="K60" s="50"/>
      <c r="L60" s="23" t="s">
        <v>140</v>
      </c>
      <c r="P60" s="50"/>
      <c r="Q60" s="23" t="s">
        <v>149</v>
      </c>
      <c r="X60" s="50"/>
      <c r="Y60" s="23" t="s">
        <v>150</v>
      </c>
      <c r="AK60" s="2"/>
      <c r="AL60" s="83">
        <f>IF(AND(ISBLANK(G60),ISBLANK(K60),ISBLANK(P60),ISBLANK(X60),ISBLANK(G62)),1,2)</f>
        <v>1</v>
      </c>
      <c r="AR60" s="2"/>
      <c r="AT60" s="23"/>
      <c r="AU60" s="23"/>
      <c r="AV60" s="23"/>
      <c r="AW60" s="23"/>
      <c r="AX60" s="23"/>
      <c r="AY60" s="23"/>
      <c r="AZ60" s="23"/>
      <c r="BA60" s="23"/>
      <c r="BB60" s="23"/>
      <c r="BC60" s="23"/>
      <c r="BD60" s="23"/>
      <c r="BE60" s="81"/>
      <c r="BF60" s="153"/>
      <c r="BG60" s="81"/>
      <c r="BH60" s="23"/>
      <c r="BI60" s="153"/>
      <c r="BJ60" s="23"/>
      <c r="BK60" s="197"/>
      <c r="BL60" s="197"/>
      <c r="BM60" s="23"/>
      <c r="BN60" s="154"/>
      <c r="BO60" s="154"/>
      <c r="BP60" s="81"/>
      <c r="BQ60" s="81"/>
      <c r="BR60" s="81"/>
      <c r="BS60" s="81"/>
      <c r="BT60" s="81"/>
      <c r="BU60" s="81"/>
      <c r="BV60" s="18"/>
      <c r="BW60" s="18"/>
      <c r="BX60" s="18"/>
      <c r="BY60" s="18"/>
      <c r="BZ60" s="18"/>
      <c r="CA60" s="18"/>
      <c r="CB60" s="18"/>
      <c r="CC60" s="18"/>
      <c r="CD60" s="18"/>
      <c r="CE60" s="18"/>
      <c r="CF60" s="23"/>
    </row>
    <row r="61" spans="2:84" ht="4.95" customHeight="1" x14ac:dyDescent="0.3">
      <c r="J61" s="4"/>
      <c r="N61" s="4"/>
      <c r="S61" s="4"/>
      <c r="V61" s="2"/>
      <c r="W61" s="6"/>
      <c r="X61" s="6"/>
      <c r="Y61" s="6"/>
      <c r="Z61" s="6"/>
      <c r="AC61" s="6"/>
      <c r="AD61" s="6"/>
      <c r="AE61" s="6"/>
      <c r="AF61" s="6"/>
      <c r="AG61" s="6"/>
      <c r="AH61" s="6"/>
      <c r="AI61" s="6"/>
      <c r="AJ61" s="6"/>
      <c r="AK61" s="2"/>
      <c r="AR61" s="2"/>
      <c r="AS61" s="81"/>
      <c r="AT61" s="23"/>
      <c r="AU61" s="23"/>
      <c r="AV61" s="23"/>
      <c r="AW61" s="23"/>
      <c r="AX61" s="23"/>
      <c r="AY61" s="23"/>
      <c r="AZ61" s="23"/>
      <c r="BA61" s="23"/>
      <c r="BB61" s="23"/>
      <c r="BC61" s="23"/>
      <c r="BD61" s="23"/>
      <c r="BE61" s="81"/>
      <c r="BF61" s="153"/>
      <c r="BG61" s="81"/>
      <c r="BH61" s="23"/>
      <c r="BI61" s="23"/>
      <c r="BJ61" s="23"/>
      <c r="BK61" s="23"/>
      <c r="BL61" s="23"/>
      <c r="BM61" s="23"/>
      <c r="BN61" s="23"/>
      <c r="BO61" s="81"/>
      <c r="BP61" s="81"/>
      <c r="BQ61" s="81"/>
      <c r="BR61" s="81"/>
      <c r="BS61" s="81"/>
      <c r="BT61" s="81"/>
      <c r="BU61" s="81"/>
      <c r="BV61" s="18"/>
      <c r="BW61" s="18"/>
      <c r="BX61" s="18"/>
      <c r="BY61" s="18"/>
      <c r="BZ61" s="18"/>
      <c r="CA61" s="18"/>
      <c r="CB61" s="18"/>
      <c r="CC61" s="18"/>
      <c r="CD61" s="18"/>
      <c r="CE61" s="18"/>
      <c r="CF61" s="23"/>
    </row>
    <row r="62" spans="2:84" ht="15" customHeight="1" x14ac:dyDescent="0.3">
      <c r="G62" s="50"/>
      <c r="H62" s="23" t="s">
        <v>141</v>
      </c>
      <c r="J62" s="2"/>
      <c r="K62" s="168"/>
      <c r="L62" s="168"/>
      <c r="M62" s="168"/>
      <c r="N62" s="168"/>
      <c r="O62" s="168"/>
      <c r="P62" s="168"/>
      <c r="Q62" s="168"/>
      <c r="R62" s="168"/>
      <c r="S62" s="168"/>
      <c r="T62" s="168"/>
      <c r="U62" s="168"/>
      <c r="V62" s="168"/>
      <c r="W62" s="168"/>
      <c r="X62" s="6"/>
      <c r="Y62" s="6"/>
      <c r="Z62" s="6"/>
      <c r="AC62" s="6"/>
      <c r="AD62" s="6"/>
      <c r="AE62" s="6"/>
      <c r="AF62" s="6"/>
      <c r="AG62" s="6"/>
      <c r="AH62" s="6"/>
      <c r="AI62" s="6"/>
      <c r="AJ62" s="6"/>
      <c r="AK62" s="2"/>
      <c r="AL62" s="83">
        <f>IF(ISBLANK(G62),1,2)</f>
        <v>1</v>
      </c>
      <c r="AR62" s="2"/>
      <c r="AS62" s="81"/>
      <c r="AU62" s="86" t="s">
        <v>307</v>
      </c>
      <c r="AV62" s="23"/>
      <c r="AW62" s="23"/>
      <c r="AX62" s="23"/>
      <c r="AY62" s="23"/>
      <c r="AZ62" s="23"/>
      <c r="BA62" s="23"/>
      <c r="BB62" s="23"/>
      <c r="BC62" s="23"/>
      <c r="BD62" s="23"/>
      <c r="BE62" s="23"/>
      <c r="BF62" s="153"/>
      <c r="BG62" s="81"/>
      <c r="BH62" s="23"/>
      <c r="BI62" s="95" t="s">
        <v>269</v>
      </c>
      <c r="BJ62" s="23"/>
      <c r="BK62" s="188" t="s">
        <v>269</v>
      </c>
      <c r="BL62" s="188"/>
      <c r="BM62" s="23"/>
      <c r="BN62" s="188" t="s">
        <v>272</v>
      </c>
      <c r="BO62" s="188"/>
      <c r="BP62" s="81"/>
      <c r="BQ62" s="81"/>
      <c r="BR62" s="81"/>
      <c r="BS62" s="81"/>
      <c r="BT62" s="81"/>
      <c r="BU62" s="81"/>
      <c r="BV62" s="18"/>
      <c r="BW62" s="18"/>
      <c r="BX62" s="18"/>
      <c r="BY62" s="18"/>
      <c r="BZ62" s="18"/>
      <c r="CA62" s="18"/>
      <c r="CB62" s="18"/>
      <c r="CC62" s="18"/>
      <c r="CD62" s="18"/>
      <c r="CE62" s="18"/>
      <c r="CF62" s="23"/>
    </row>
    <row r="63" spans="2:84" ht="4.95" customHeight="1" thickBot="1" x14ac:dyDescent="0.35">
      <c r="K63" s="4"/>
      <c r="O63" s="4"/>
      <c r="T63" s="4"/>
      <c r="W63" s="2"/>
      <c r="X63" s="6"/>
      <c r="Y63" s="6"/>
      <c r="Z63" s="6"/>
      <c r="AA63" s="6"/>
      <c r="AB63" s="6"/>
      <c r="AC63" s="6"/>
      <c r="AD63" s="6"/>
      <c r="AE63" s="6"/>
      <c r="AF63" s="6"/>
      <c r="AG63" s="6"/>
      <c r="AH63" s="6"/>
      <c r="AI63" s="6"/>
      <c r="AJ63" s="6"/>
      <c r="AK63" s="2"/>
      <c r="AR63" s="2"/>
      <c r="AS63" s="81"/>
      <c r="AT63" s="23"/>
      <c r="AU63" s="23"/>
      <c r="AV63" s="23"/>
      <c r="AW63" s="23"/>
      <c r="AX63" s="23"/>
      <c r="AY63" s="23"/>
      <c r="AZ63" s="23"/>
      <c r="BA63" s="23"/>
      <c r="BB63" s="23"/>
      <c r="BC63" s="23"/>
      <c r="BD63" s="23"/>
      <c r="BE63" s="106"/>
      <c r="BF63" s="106"/>
      <c r="BG63" s="106"/>
      <c r="BH63" s="106"/>
      <c r="BI63" s="106"/>
      <c r="BJ63" s="106"/>
      <c r="BK63" s="106"/>
      <c r="BL63" s="106"/>
      <c r="BM63" s="106"/>
      <c r="BN63" s="106"/>
      <c r="BO63" s="106"/>
      <c r="BP63" s="106"/>
      <c r="BQ63" s="81"/>
      <c r="BR63" s="81"/>
      <c r="BS63" s="81"/>
      <c r="BT63" s="81"/>
      <c r="BU63" s="81"/>
      <c r="BV63" s="18"/>
      <c r="BW63" s="18"/>
      <c r="BX63" s="18"/>
      <c r="BY63" s="18"/>
      <c r="BZ63" s="18"/>
      <c r="CA63" s="18"/>
      <c r="CB63" s="18"/>
      <c r="CC63" s="18"/>
      <c r="CD63" s="18"/>
      <c r="CE63" s="18"/>
      <c r="CF63" s="23"/>
    </row>
    <row r="64" spans="2:84" ht="15" customHeight="1" thickTop="1" x14ac:dyDescent="0.3">
      <c r="F64" s="2" t="s">
        <v>152</v>
      </c>
      <c r="G64" s="168"/>
      <c r="H64" s="168"/>
      <c r="I64" s="168"/>
      <c r="J64" s="168"/>
      <c r="K64" s="168"/>
      <c r="L64" s="168"/>
      <c r="M64" s="168"/>
      <c r="O64" s="4"/>
      <c r="S64" s="2" t="s">
        <v>153</v>
      </c>
      <c r="T64" s="168"/>
      <c r="U64" s="168"/>
      <c r="V64" s="168"/>
      <c r="W64" s="168"/>
      <c r="X64" s="168"/>
      <c r="Y64" s="168"/>
      <c r="Z64" s="168"/>
      <c r="AB64" s="6"/>
      <c r="AC64" s="6"/>
      <c r="AD64" s="6"/>
      <c r="AE64" s="6"/>
      <c r="AF64" s="6"/>
      <c r="AG64" s="6"/>
      <c r="AH64" s="6"/>
      <c r="AI64" s="6"/>
      <c r="AJ64" s="6"/>
      <c r="AK64" s="2"/>
      <c r="AR64" s="2"/>
      <c r="AS64" s="81"/>
      <c r="AT64" s="23"/>
      <c r="AU64" s="103" t="s">
        <v>261</v>
      </c>
      <c r="AV64" s="104"/>
      <c r="AW64" s="104"/>
      <c r="AX64" s="104"/>
      <c r="AY64" s="104"/>
      <c r="AZ64" s="104"/>
      <c r="BA64" s="104"/>
      <c r="BB64" s="104"/>
      <c r="BC64" s="104"/>
      <c r="BD64" s="104"/>
      <c r="BE64" s="81"/>
      <c r="BF64" s="81" t="s">
        <v>263</v>
      </c>
      <c r="BG64" s="81"/>
      <c r="BH64" s="81"/>
      <c r="BI64" s="59">
        <v>4</v>
      </c>
      <c r="BJ64" s="23"/>
      <c r="BK64" s="158">
        <v>2.5</v>
      </c>
      <c r="BL64" s="158"/>
      <c r="BM64" s="81"/>
      <c r="BN64" s="158">
        <v>0.7</v>
      </c>
      <c r="BO64" s="158"/>
      <c r="BP64" s="81"/>
      <c r="BQ64" s="81"/>
      <c r="BR64" s="81"/>
      <c r="BS64" s="81"/>
      <c r="BT64" s="81"/>
      <c r="BU64" s="81"/>
      <c r="BV64" s="18"/>
      <c r="BW64" s="18"/>
      <c r="BX64" s="18"/>
      <c r="BY64" s="18"/>
      <c r="BZ64" s="18"/>
      <c r="CA64" s="18"/>
      <c r="CB64" s="18"/>
      <c r="CC64" s="18"/>
      <c r="CD64" s="18"/>
      <c r="CE64" s="18"/>
      <c r="CF64" s="23"/>
    </row>
    <row r="65" spans="2:84" ht="4.95" customHeight="1" x14ac:dyDescent="0.3">
      <c r="F65" s="2"/>
      <c r="K65" s="4"/>
      <c r="O65" s="4"/>
      <c r="S65" s="2"/>
      <c r="V65" s="2"/>
      <c r="W65" s="6"/>
      <c r="X65" s="6"/>
      <c r="Y65" s="6"/>
      <c r="Z65" s="6"/>
      <c r="AB65" s="6"/>
      <c r="AC65" s="6"/>
      <c r="AD65" s="6"/>
      <c r="AE65" s="6"/>
      <c r="AF65" s="6"/>
      <c r="AG65" s="6"/>
      <c r="AH65" s="6"/>
      <c r="AI65" s="6"/>
      <c r="AJ65" s="6"/>
      <c r="AK65" s="2"/>
      <c r="AR65" s="2"/>
      <c r="AS65" s="81"/>
      <c r="AT65" s="23"/>
      <c r="AU65" s="23"/>
      <c r="AV65" s="23"/>
      <c r="AW65" s="23"/>
      <c r="AX65" s="23"/>
      <c r="AY65" s="23"/>
      <c r="AZ65" s="23"/>
      <c r="BA65" s="23"/>
      <c r="BB65" s="23"/>
      <c r="BC65" s="23"/>
      <c r="BD65" s="23"/>
      <c r="BE65" s="81"/>
      <c r="BF65" s="81"/>
      <c r="BG65" s="81"/>
      <c r="BH65" s="81"/>
      <c r="BI65" s="59"/>
      <c r="BJ65" s="23"/>
      <c r="BK65" s="94"/>
      <c r="BL65" s="94"/>
      <c r="BM65" s="81"/>
      <c r="BN65" s="94"/>
      <c r="BO65" s="94"/>
      <c r="BP65" s="81"/>
      <c r="BQ65" s="81"/>
      <c r="BR65" s="81"/>
      <c r="BS65" s="81"/>
      <c r="BT65" s="81"/>
      <c r="BU65" s="81"/>
      <c r="BV65" s="18"/>
      <c r="BW65" s="18"/>
      <c r="BX65" s="18"/>
      <c r="BY65" s="18"/>
      <c r="BZ65" s="18"/>
      <c r="CA65" s="18"/>
      <c r="CB65" s="18"/>
      <c r="CC65" s="18"/>
      <c r="CD65" s="18"/>
      <c r="CE65" s="18"/>
      <c r="CF65" s="23"/>
    </row>
    <row r="66" spans="2:84" ht="15" customHeight="1" x14ac:dyDescent="0.3">
      <c r="F66" s="2" t="s">
        <v>154</v>
      </c>
      <c r="G66" s="50"/>
      <c r="H66" s="23" t="s">
        <v>156</v>
      </c>
      <c r="K66" s="4"/>
      <c r="P66" s="50"/>
      <c r="Q66" s="23" t="s">
        <v>158</v>
      </c>
      <c r="S66" s="2"/>
      <c r="X66" s="50"/>
      <c r="Y66" s="6" t="s">
        <v>141</v>
      </c>
      <c r="Z66" s="6"/>
      <c r="AA66" s="6"/>
      <c r="AB66" s="168"/>
      <c r="AC66" s="168"/>
      <c r="AD66" s="168"/>
      <c r="AE66" s="168"/>
      <c r="AF66" s="168"/>
      <c r="AG66" s="6"/>
      <c r="AH66" s="6"/>
      <c r="AI66" s="6"/>
      <c r="AJ66" s="6"/>
      <c r="AK66" s="2"/>
      <c r="AL66" s="83">
        <f>IF(AND(ISBLANK(G66),ISBLANK(P66),ISBLANK(X66)),1,2)</f>
        <v>1</v>
      </c>
      <c r="AM66" s="83">
        <f>IF(ISBLANK(X66),1,2)</f>
        <v>1</v>
      </c>
      <c r="AR66" s="2"/>
      <c r="AS66" s="81"/>
      <c r="AT66" s="23"/>
      <c r="AU66" s="23"/>
      <c r="AV66" s="23"/>
      <c r="AW66" s="23"/>
      <c r="AX66" s="23"/>
      <c r="AY66" s="23"/>
      <c r="AZ66" s="23"/>
      <c r="BA66" s="23"/>
      <c r="BB66" s="23"/>
      <c r="BC66" s="23"/>
      <c r="BD66" s="23"/>
      <c r="BE66" s="81"/>
      <c r="BF66" s="81" t="s">
        <v>264</v>
      </c>
      <c r="BG66" s="81"/>
      <c r="BH66" s="81"/>
      <c r="BI66" s="59">
        <v>5</v>
      </c>
      <c r="BJ66" s="23"/>
      <c r="BK66" s="158">
        <v>3</v>
      </c>
      <c r="BL66" s="158"/>
      <c r="BM66" s="81"/>
      <c r="BN66" s="158">
        <v>1.1000000000000001</v>
      </c>
      <c r="BO66" s="158"/>
      <c r="BP66" s="81"/>
      <c r="BQ66" s="81"/>
      <c r="BR66" s="81"/>
      <c r="BS66" s="81"/>
      <c r="BT66" s="81"/>
      <c r="BU66" s="81"/>
      <c r="BV66" s="18"/>
      <c r="BW66" s="18"/>
      <c r="BX66" s="18"/>
      <c r="BY66" s="18"/>
      <c r="BZ66" s="18"/>
      <c r="CA66" s="18"/>
      <c r="CB66" s="18"/>
      <c r="CC66" s="18"/>
      <c r="CD66" s="18"/>
      <c r="CE66" s="18"/>
      <c r="CF66" s="23"/>
    </row>
    <row r="67" spans="2:84" ht="4.95" customHeight="1" x14ac:dyDescent="0.3">
      <c r="F67" s="2"/>
      <c r="K67" s="4"/>
      <c r="P67" s="4"/>
      <c r="S67" s="2"/>
      <c r="X67" s="2"/>
      <c r="Y67" s="6"/>
      <c r="Z67" s="6"/>
      <c r="AA67" s="6"/>
      <c r="AB67" s="6"/>
      <c r="AC67" s="6"/>
      <c r="AD67" s="6"/>
      <c r="AE67" s="6"/>
      <c r="AF67" s="6"/>
      <c r="AG67" s="6"/>
      <c r="AH67" s="6"/>
      <c r="AI67" s="6"/>
      <c r="AJ67" s="6"/>
      <c r="AK67" s="2"/>
      <c r="AR67" s="2"/>
      <c r="AS67" s="81"/>
      <c r="AT67" s="23"/>
      <c r="AU67" s="23"/>
      <c r="AV67" s="23"/>
      <c r="AW67" s="23"/>
      <c r="AX67" s="23"/>
      <c r="AY67" s="23"/>
      <c r="AZ67" s="23"/>
      <c r="BA67" s="23"/>
      <c r="BB67" s="23"/>
      <c r="BC67" s="23"/>
      <c r="BD67" s="23"/>
      <c r="BE67" s="81"/>
      <c r="BF67" s="81"/>
      <c r="BG67" s="81"/>
      <c r="BH67" s="81"/>
      <c r="BI67" s="59"/>
      <c r="BJ67" s="23"/>
      <c r="BK67" s="94"/>
      <c r="BL67" s="94"/>
      <c r="BM67" s="81"/>
      <c r="BN67" s="94"/>
      <c r="BO67" s="94"/>
      <c r="BP67" s="81"/>
      <c r="BQ67" s="81"/>
      <c r="BR67" s="81"/>
      <c r="BS67" s="81"/>
      <c r="BT67" s="81"/>
      <c r="BU67" s="81"/>
      <c r="BV67" s="18"/>
      <c r="BW67" s="18"/>
      <c r="BX67" s="18"/>
      <c r="BY67" s="18"/>
      <c r="BZ67" s="18"/>
      <c r="CA67" s="18"/>
      <c r="CB67" s="18"/>
      <c r="CC67" s="18"/>
      <c r="CD67" s="18"/>
      <c r="CE67" s="18"/>
      <c r="CF67" s="23"/>
    </row>
    <row r="68" spans="2:84" ht="15" customHeight="1" x14ac:dyDescent="0.3">
      <c r="F68" s="2" t="s">
        <v>155</v>
      </c>
      <c r="G68" s="50"/>
      <c r="H68" s="23" t="s">
        <v>157</v>
      </c>
      <c r="K68" s="4"/>
      <c r="P68" s="50"/>
      <c r="Q68" s="23" t="s">
        <v>159</v>
      </c>
      <c r="S68" s="2"/>
      <c r="X68" s="50"/>
      <c r="Y68" s="6" t="s">
        <v>141</v>
      </c>
      <c r="Z68" s="6"/>
      <c r="AA68" s="6"/>
      <c r="AB68" s="168"/>
      <c r="AC68" s="168"/>
      <c r="AD68" s="168"/>
      <c r="AE68" s="168"/>
      <c r="AF68" s="168"/>
      <c r="AG68" s="6"/>
      <c r="AH68" s="6"/>
      <c r="AI68" s="6"/>
      <c r="AJ68" s="6"/>
      <c r="AK68" s="2"/>
      <c r="AL68" s="83">
        <f>IF(AND(ISBLANK(G68),ISBLANK(P68),ISBLANK(X68)),1,2)</f>
        <v>1</v>
      </c>
      <c r="AM68" s="83">
        <f>IF(ISBLANK(X68),1,2)</f>
        <v>1</v>
      </c>
      <c r="AN68" s="83">
        <f>IF(ISBLANK(G68),1,2)</f>
        <v>1</v>
      </c>
      <c r="AO68" s="17"/>
      <c r="AP68" s="17"/>
      <c r="AQ68" s="17"/>
      <c r="AR68" s="2"/>
      <c r="AS68" s="81"/>
      <c r="AT68" s="23"/>
      <c r="AU68" s="23"/>
      <c r="AV68" s="23"/>
      <c r="AW68" s="23"/>
      <c r="AX68" s="23"/>
      <c r="AY68" s="23"/>
      <c r="AZ68" s="23"/>
      <c r="BA68" s="23"/>
      <c r="BB68" s="23"/>
      <c r="BC68" s="23"/>
      <c r="BD68" s="23"/>
      <c r="BE68" s="81"/>
      <c r="BF68" s="81" t="s">
        <v>265</v>
      </c>
      <c r="BG68" s="81"/>
      <c r="BH68" s="81"/>
      <c r="BI68" s="59">
        <v>6</v>
      </c>
      <c r="BJ68" s="23"/>
      <c r="BK68" s="158">
        <v>3.5</v>
      </c>
      <c r="BL68" s="158"/>
      <c r="BM68" s="81"/>
      <c r="BN68" s="158">
        <v>1.6</v>
      </c>
      <c r="BO68" s="158"/>
      <c r="BP68" s="81"/>
      <c r="BQ68" s="81"/>
      <c r="BR68" s="81"/>
      <c r="BS68" s="81"/>
      <c r="BT68" s="81"/>
      <c r="BU68" s="81"/>
      <c r="BV68" s="18"/>
      <c r="BW68" s="18"/>
      <c r="BX68" s="18"/>
      <c r="BY68" s="18"/>
      <c r="BZ68" s="18"/>
      <c r="CA68" s="18"/>
      <c r="CB68" s="18"/>
      <c r="CC68" s="18"/>
      <c r="CD68" s="18"/>
      <c r="CE68" s="18"/>
      <c r="CF68" s="23"/>
    </row>
    <row r="69" spans="2:84" ht="4.95" customHeight="1" x14ac:dyDescent="0.3">
      <c r="F69" s="2"/>
      <c r="K69" s="4"/>
      <c r="O69" s="4"/>
      <c r="S69" s="2"/>
      <c r="V69" s="2"/>
      <c r="W69" s="6"/>
      <c r="X69" s="6"/>
      <c r="Y69" s="6"/>
      <c r="Z69" s="6"/>
      <c r="AB69" s="6"/>
      <c r="AC69" s="6"/>
      <c r="AD69" s="6"/>
      <c r="AE69" s="6"/>
      <c r="AF69" s="6"/>
      <c r="AG69" s="6"/>
      <c r="AH69" s="6"/>
      <c r="AI69" s="6"/>
      <c r="AJ69" s="6"/>
      <c r="AK69" s="2"/>
      <c r="AR69" s="2"/>
      <c r="AS69" s="81"/>
      <c r="AT69" s="23"/>
      <c r="AU69" s="23"/>
      <c r="AV69" s="23"/>
      <c r="AW69" s="23"/>
      <c r="AX69" s="23"/>
      <c r="AY69" s="23"/>
      <c r="AZ69" s="23"/>
      <c r="BA69" s="23"/>
      <c r="BB69" s="23"/>
      <c r="BC69" s="23"/>
      <c r="BD69" s="23"/>
      <c r="BE69" s="81"/>
      <c r="BF69" s="81"/>
      <c r="BG69" s="81"/>
      <c r="BH69" s="81"/>
      <c r="BI69" s="59"/>
      <c r="BJ69" s="23"/>
      <c r="BK69" s="94"/>
      <c r="BL69" s="94"/>
      <c r="BM69" s="81"/>
      <c r="BN69" s="94"/>
      <c r="BO69" s="94"/>
      <c r="BP69" s="81"/>
      <c r="BQ69" s="81"/>
      <c r="BR69" s="81"/>
      <c r="BS69" s="81"/>
      <c r="BT69" s="81"/>
      <c r="BU69" s="81"/>
      <c r="BV69" s="18"/>
      <c r="BW69" s="18"/>
      <c r="BX69" s="18"/>
      <c r="BY69" s="18"/>
      <c r="BZ69" s="18"/>
      <c r="CA69" s="18"/>
      <c r="CB69" s="18"/>
      <c r="CC69" s="18"/>
      <c r="CD69" s="18"/>
      <c r="CE69" s="18"/>
      <c r="CF69" s="23"/>
    </row>
    <row r="70" spans="2:84" ht="15" customHeight="1" x14ac:dyDescent="0.3">
      <c r="F70" s="2"/>
      <c r="O70" s="4"/>
      <c r="S70" s="2" t="s">
        <v>257</v>
      </c>
      <c r="U70" s="50"/>
      <c r="V70" s="23" t="s">
        <v>87</v>
      </c>
      <c r="W70" s="2"/>
      <c r="X70" s="50"/>
      <c r="Y70" s="23" t="s">
        <v>88</v>
      </c>
      <c r="Z70" s="6"/>
      <c r="AB70" s="6"/>
      <c r="AC70" s="6"/>
      <c r="AD70" s="6"/>
      <c r="AJ70" s="6"/>
      <c r="AK70" s="2"/>
      <c r="AL70" s="83">
        <f>IF(AND(ISBLANK(U70),ISBLANK(X70)),1,2)</f>
        <v>1</v>
      </c>
      <c r="AM70" s="83">
        <f>IF(ISBLANK(X70),1,2)</f>
        <v>1</v>
      </c>
      <c r="AN70" s="83">
        <f>AL70+AM70</f>
        <v>2</v>
      </c>
      <c r="AO70" s="17"/>
      <c r="AP70" s="17"/>
      <c r="AQ70" s="17"/>
      <c r="AR70" s="2"/>
      <c r="AS70" s="81"/>
      <c r="AT70" s="23"/>
      <c r="AU70" s="23"/>
      <c r="AV70" s="23"/>
      <c r="AW70" s="23"/>
      <c r="AX70" s="23"/>
      <c r="AY70" s="23"/>
      <c r="AZ70" s="23"/>
      <c r="BA70" s="23"/>
      <c r="BB70" s="23"/>
      <c r="BC70" s="23"/>
      <c r="BD70" s="23"/>
      <c r="BE70" s="81"/>
      <c r="BF70" s="81" t="s">
        <v>266</v>
      </c>
      <c r="BG70" s="81"/>
      <c r="BH70" s="81"/>
      <c r="BI70" s="59">
        <v>8</v>
      </c>
      <c r="BJ70" s="23"/>
      <c r="BK70" s="158">
        <v>4.8</v>
      </c>
      <c r="BL70" s="158"/>
      <c r="BM70" s="81"/>
      <c r="BN70" s="158">
        <v>2.8</v>
      </c>
      <c r="BO70" s="158"/>
      <c r="BP70" s="81"/>
      <c r="BQ70" s="81"/>
      <c r="BR70" s="81"/>
      <c r="BS70" s="81"/>
      <c r="BT70" s="81"/>
      <c r="BU70" s="81"/>
      <c r="BV70" s="18"/>
      <c r="BW70" s="18"/>
      <c r="BX70" s="18"/>
      <c r="BY70" s="18"/>
      <c r="BZ70" s="18"/>
      <c r="CA70" s="18"/>
      <c r="CB70" s="18"/>
      <c r="CC70" s="18"/>
      <c r="CD70" s="18"/>
      <c r="CE70" s="18"/>
      <c r="CF70" s="23"/>
    </row>
    <row r="71" spans="2:84" ht="4.95" customHeight="1" x14ac:dyDescent="0.3">
      <c r="F71" s="2"/>
      <c r="O71" s="4"/>
      <c r="S71" s="2"/>
      <c r="Y71" s="4"/>
      <c r="Z71" s="6"/>
      <c r="AB71" s="6"/>
      <c r="AC71" s="6"/>
      <c r="AD71" s="6"/>
      <c r="AJ71" s="6"/>
      <c r="AK71" s="2"/>
      <c r="AR71" s="2"/>
      <c r="AS71" s="81"/>
      <c r="AT71" s="23"/>
      <c r="AU71" s="23"/>
      <c r="AV71" s="23"/>
      <c r="AW71" s="23"/>
      <c r="AX71" s="23"/>
      <c r="AY71" s="23"/>
      <c r="AZ71" s="23"/>
      <c r="BA71" s="23"/>
      <c r="BB71" s="23"/>
      <c r="BC71" s="23"/>
      <c r="BD71" s="23"/>
      <c r="BE71" s="81"/>
      <c r="BF71" s="81"/>
      <c r="BG71" s="81"/>
      <c r="BH71" s="81"/>
      <c r="BI71" s="59"/>
      <c r="BJ71" s="23"/>
      <c r="BK71" s="94"/>
      <c r="BL71" s="94"/>
      <c r="BM71" s="81"/>
      <c r="BN71" s="94"/>
      <c r="BO71" s="94"/>
      <c r="BP71" s="81"/>
      <c r="BQ71" s="81"/>
      <c r="BR71" s="81"/>
      <c r="BS71" s="81"/>
      <c r="BT71" s="81"/>
      <c r="BU71" s="81"/>
      <c r="BV71" s="18"/>
      <c r="BW71" s="18"/>
      <c r="BX71" s="18"/>
      <c r="BY71" s="18"/>
      <c r="BZ71" s="18"/>
      <c r="CA71" s="18"/>
      <c r="CB71" s="18"/>
      <c r="CC71" s="18"/>
      <c r="CD71" s="18"/>
      <c r="CE71" s="18"/>
      <c r="CF71" s="23"/>
    </row>
    <row r="72" spans="2:84" ht="15" customHeight="1" x14ac:dyDescent="0.3">
      <c r="F72" s="2"/>
      <c r="O72" s="4"/>
      <c r="S72" s="2" t="s">
        <v>324</v>
      </c>
      <c r="U72" s="50"/>
      <c r="V72" s="23" t="s">
        <v>87</v>
      </c>
      <c r="X72" s="50"/>
      <c r="Y72" s="23" t="s">
        <v>88</v>
      </c>
      <c r="Z72" s="6"/>
      <c r="AB72" s="6"/>
      <c r="AC72" s="6"/>
      <c r="AD72" s="6"/>
      <c r="AJ72" s="6"/>
      <c r="AK72" s="2"/>
      <c r="AL72" s="83">
        <f>IF(AND(ISBLANK(U72),ISBLANK(X72)),1,2)</f>
        <v>1</v>
      </c>
      <c r="AM72" s="83">
        <f>IF(ISBLANK(X72),1,2)</f>
        <v>1</v>
      </c>
      <c r="AN72" s="83">
        <f>AL72+AM72</f>
        <v>2</v>
      </c>
      <c r="AO72" s="17"/>
      <c r="AP72" s="17"/>
      <c r="AQ72" s="17"/>
      <c r="AR72" s="2"/>
      <c r="AS72" s="81"/>
      <c r="AT72" s="23"/>
      <c r="AU72" s="23"/>
      <c r="AV72" s="23"/>
      <c r="AW72" s="23"/>
      <c r="AX72" s="23"/>
      <c r="AY72" s="23"/>
      <c r="AZ72" s="23"/>
      <c r="BA72" s="23"/>
      <c r="BB72" s="23"/>
      <c r="BC72" s="23"/>
      <c r="BD72" s="23"/>
      <c r="BE72" s="81"/>
      <c r="BF72" s="81" t="s">
        <v>267</v>
      </c>
      <c r="BG72" s="81"/>
      <c r="BH72" s="81"/>
      <c r="BI72" s="59">
        <v>10</v>
      </c>
      <c r="BJ72" s="23"/>
      <c r="BK72" s="158">
        <v>6.2</v>
      </c>
      <c r="BL72" s="158"/>
      <c r="BM72" s="81"/>
      <c r="BN72" s="158">
        <v>4.4000000000000004</v>
      </c>
      <c r="BO72" s="158"/>
      <c r="BP72" s="81"/>
      <c r="BQ72" s="81"/>
      <c r="BR72" s="81"/>
      <c r="BS72" s="81"/>
      <c r="BT72" s="81"/>
      <c r="BU72" s="81"/>
      <c r="BV72" s="18"/>
      <c r="BW72" s="18"/>
      <c r="BX72" s="18"/>
      <c r="BY72" s="18"/>
      <c r="BZ72" s="18"/>
      <c r="CA72" s="18"/>
      <c r="CB72" s="18"/>
      <c r="CC72" s="18"/>
      <c r="CD72" s="18"/>
      <c r="CE72" s="18"/>
      <c r="CF72" s="23"/>
    </row>
    <row r="73" spans="2:84" ht="4.95" customHeight="1" x14ac:dyDescent="0.3">
      <c r="F73" s="2"/>
      <c r="O73" s="4"/>
      <c r="R73" s="2"/>
      <c r="S73" s="2"/>
      <c r="T73" s="4"/>
      <c r="W73" s="4"/>
      <c r="Y73" s="6"/>
      <c r="Z73" s="6"/>
      <c r="AB73" s="6"/>
      <c r="AC73" s="6"/>
      <c r="AD73" s="6"/>
      <c r="AJ73" s="6"/>
      <c r="AK73" s="2"/>
      <c r="AR73" s="2"/>
      <c r="AS73" s="81"/>
      <c r="AT73" s="23"/>
      <c r="AU73" s="23"/>
      <c r="AV73" s="23"/>
      <c r="AW73" s="23"/>
      <c r="AX73" s="23"/>
      <c r="AY73" s="23"/>
      <c r="AZ73" s="23"/>
      <c r="BA73" s="23"/>
      <c r="BB73" s="23"/>
      <c r="BC73" s="23"/>
      <c r="BD73" s="23"/>
      <c r="BE73" s="81"/>
      <c r="BF73" s="81"/>
      <c r="BG73" s="81"/>
      <c r="BH73" s="81"/>
      <c r="BI73" s="59"/>
      <c r="BJ73" s="23"/>
      <c r="BK73" s="94"/>
      <c r="BL73" s="94"/>
      <c r="BM73" s="81"/>
      <c r="BN73" s="94"/>
      <c r="BO73" s="94"/>
      <c r="BP73" s="81"/>
      <c r="BQ73" s="81"/>
      <c r="BR73" s="81"/>
      <c r="BS73" s="81"/>
      <c r="BT73" s="81"/>
      <c r="BU73" s="81"/>
      <c r="BV73" s="18"/>
      <c r="BW73" s="18"/>
      <c r="BX73" s="18"/>
      <c r="BY73" s="18"/>
      <c r="BZ73" s="18"/>
      <c r="CA73" s="18"/>
      <c r="CB73" s="18"/>
      <c r="CC73" s="18"/>
      <c r="CD73" s="18"/>
      <c r="CE73" s="18"/>
      <c r="CF73" s="23"/>
    </row>
    <row r="74" spans="2:84" ht="15" customHeight="1" x14ac:dyDescent="0.3">
      <c r="F74" s="2"/>
      <c r="J74" s="2" t="s">
        <v>167</v>
      </c>
      <c r="K74" s="50"/>
      <c r="L74" s="23" t="s">
        <v>168</v>
      </c>
      <c r="Q74" s="50"/>
      <c r="R74" s="23" t="s">
        <v>169</v>
      </c>
      <c r="S74" s="2"/>
      <c r="T74" s="2"/>
      <c r="X74" s="50"/>
      <c r="Y74" s="23" t="s">
        <v>186</v>
      </c>
      <c r="AB74" s="6"/>
      <c r="AC74" s="6"/>
      <c r="AD74" s="6"/>
      <c r="AJ74" s="6"/>
      <c r="AK74" s="2"/>
      <c r="AL74" s="83">
        <f>IF(AND(ISBLANK(K74),ISBLANK(Q74),ISBLANK(X74),ISBLANK(K76)),1,2)</f>
        <v>1</v>
      </c>
      <c r="AR74" s="2"/>
      <c r="AS74" s="81"/>
      <c r="AT74" s="23"/>
      <c r="AU74" s="23"/>
      <c r="AV74" s="23"/>
      <c r="AW74" s="23"/>
      <c r="AX74" s="23"/>
      <c r="AY74" s="23"/>
      <c r="AZ74" s="23"/>
      <c r="BA74" s="23"/>
      <c r="BB74" s="23"/>
      <c r="BC74" s="23"/>
      <c r="BD74" s="23"/>
      <c r="BE74" s="81"/>
      <c r="BF74" s="81" t="s">
        <v>268</v>
      </c>
      <c r="BG74" s="81"/>
      <c r="BH74" s="81"/>
      <c r="BI74" s="59">
        <v>12</v>
      </c>
      <c r="BJ74" s="23"/>
      <c r="BK74" s="158">
        <v>7.5</v>
      </c>
      <c r="BL74" s="158"/>
      <c r="BM74" s="81"/>
      <c r="BN74" s="158">
        <v>6.3</v>
      </c>
      <c r="BO74" s="158"/>
      <c r="BP74" s="81"/>
      <c r="BQ74" s="81"/>
      <c r="BR74" s="81"/>
      <c r="BS74" s="81"/>
      <c r="BT74" s="81"/>
      <c r="BU74" s="81"/>
      <c r="BV74" s="18"/>
      <c r="BW74" s="18"/>
      <c r="BX74" s="18"/>
      <c r="BY74" s="18"/>
      <c r="BZ74" s="18"/>
      <c r="CA74" s="18"/>
      <c r="CB74" s="18"/>
      <c r="CC74" s="18"/>
      <c r="CD74" s="18"/>
      <c r="CE74" s="18"/>
      <c r="CF74" s="23"/>
    </row>
    <row r="75" spans="2:84" ht="4.95" customHeight="1" x14ac:dyDescent="0.3">
      <c r="F75" s="2"/>
      <c r="P75" s="4"/>
      <c r="R75" s="2"/>
      <c r="S75" s="2"/>
      <c r="T75" s="4"/>
      <c r="W75" s="4"/>
      <c r="Y75" s="6"/>
      <c r="Z75" s="6"/>
      <c r="AB75" s="6"/>
      <c r="AC75" s="6"/>
      <c r="AD75" s="6"/>
      <c r="AJ75" s="6"/>
      <c r="AK75" s="2"/>
      <c r="AR75" s="2"/>
      <c r="AS75" s="81"/>
      <c r="AT75" s="23"/>
      <c r="AU75" s="23"/>
      <c r="AV75" s="23"/>
      <c r="AW75" s="23"/>
      <c r="AX75" s="23"/>
      <c r="AY75" s="23"/>
      <c r="AZ75" s="23"/>
      <c r="BA75" s="23"/>
      <c r="BB75" s="23"/>
      <c r="BC75" s="23"/>
      <c r="BD75" s="23"/>
      <c r="BE75" s="81"/>
      <c r="BP75" s="81"/>
      <c r="BQ75" s="81"/>
      <c r="BR75" s="81"/>
      <c r="BS75" s="81"/>
      <c r="BT75" s="81"/>
      <c r="BU75" s="81"/>
      <c r="BV75" s="18"/>
      <c r="BW75" s="18"/>
      <c r="BX75" s="18"/>
      <c r="BY75" s="18"/>
      <c r="BZ75" s="18"/>
      <c r="CA75" s="18"/>
      <c r="CB75" s="18"/>
      <c r="CC75" s="18"/>
      <c r="CD75" s="18"/>
      <c r="CE75" s="18"/>
      <c r="CF75" s="23"/>
    </row>
    <row r="76" spans="2:84" ht="15" customHeight="1" x14ac:dyDescent="0.3">
      <c r="F76" s="2"/>
      <c r="K76" s="50"/>
      <c r="L76" s="23" t="s">
        <v>141</v>
      </c>
      <c r="O76" s="168"/>
      <c r="P76" s="168"/>
      <c r="Q76" s="168"/>
      <c r="R76" s="168"/>
      <c r="S76" s="168"/>
      <c r="T76" s="168"/>
      <c r="U76" s="168"/>
      <c r="W76" s="4"/>
      <c r="Y76" s="6"/>
      <c r="Z76" s="6"/>
      <c r="AB76" s="6"/>
      <c r="AC76" s="6"/>
      <c r="AD76" s="6"/>
      <c r="AJ76" s="6"/>
      <c r="AK76" s="2"/>
      <c r="AL76" s="83">
        <f>IF(ISBLANK(K76),1,2)</f>
        <v>1</v>
      </c>
      <c r="AR76" s="2"/>
      <c r="AS76" s="81"/>
      <c r="AT76" s="23"/>
      <c r="AU76" s="23"/>
      <c r="AV76" s="23"/>
      <c r="AW76" s="23"/>
      <c r="AX76" s="23"/>
      <c r="AY76" s="23"/>
      <c r="AZ76" s="23"/>
      <c r="BA76" s="23"/>
      <c r="BB76" s="23"/>
      <c r="BC76" s="23"/>
      <c r="BD76" s="23"/>
      <c r="BE76" s="81"/>
      <c r="BP76" s="81"/>
      <c r="BQ76" s="81"/>
      <c r="BR76" s="81"/>
      <c r="BS76" s="81"/>
      <c r="BT76" s="81"/>
      <c r="BU76" s="81"/>
      <c r="BV76" s="18"/>
      <c r="BW76" s="18"/>
      <c r="BX76" s="18"/>
      <c r="BY76" s="18"/>
      <c r="BZ76" s="18"/>
      <c r="CA76" s="18"/>
      <c r="CB76" s="18"/>
      <c r="CC76" s="18"/>
      <c r="CD76" s="18"/>
      <c r="CE76" s="18"/>
      <c r="CF76" s="23"/>
    </row>
    <row r="77" spans="2:84" ht="4.95" customHeight="1" x14ac:dyDescent="0.3">
      <c r="F77" s="2"/>
      <c r="O77" s="4"/>
      <c r="R77" s="2"/>
      <c r="S77" s="2"/>
      <c r="T77" s="4"/>
      <c r="W77" s="4"/>
      <c r="Y77" s="6"/>
      <c r="Z77" s="6"/>
      <c r="AB77" s="6"/>
      <c r="AC77" s="6"/>
      <c r="AD77" s="6"/>
      <c r="AJ77" s="6"/>
      <c r="AK77" s="2"/>
      <c r="AR77" s="2"/>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1"/>
      <c r="BV77" s="18"/>
      <c r="BW77" s="18"/>
      <c r="BX77" s="18"/>
      <c r="BY77" s="18"/>
      <c r="BZ77" s="18"/>
      <c r="CA77" s="18"/>
      <c r="CB77" s="18"/>
      <c r="CC77" s="18"/>
      <c r="CD77" s="18"/>
      <c r="CE77" s="18"/>
      <c r="CF77" s="23"/>
    </row>
    <row r="78" spans="2:84" ht="15" customHeight="1" x14ac:dyDescent="0.3">
      <c r="B78" s="6" t="s">
        <v>162</v>
      </c>
      <c r="F78" s="2"/>
      <c r="O78" s="4"/>
      <c r="R78" s="2"/>
      <c r="S78" s="2"/>
      <c r="T78" s="4"/>
      <c r="W78" s="4"/>
      <c r="Y78" s="6"/>
      <c r="Z78" s="6"/>
      <c r="AB78" s="6"/>
      <c r="AC78" s="6"/>
      <c r="AD78" s="6"/>
      <c r="AJ78" s="6"/>
      <c r="AK78" s="2"/>
      <c r="AR78" s="2"/>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1"/>
      <c r="BV78" s="18"/>
      <c r="BW78" s="18"/>
      <c r="BX78" s="18"/>
      <c r="BY78" s="18"/>
      <c r="BZ78" s="18"/>
      <c r="CA78" s="18"/>
      <c r="CB78" s="18"/>
      <c r="CC78" s="18"/>
      <c r="CD78" s="18"/>
      <c r="CE78" s="18"/>
      <c r="CF78" s="23"/>
    </row>
    <row r="79" spans="2:84" ht="4.95" customHeight="1" thickBot="1" x14ac:dyDescent="0.35">
      <c r="B79" s="6"/>
      <c r="F79" s="2"/>
      <c r="O79" s="4"/>
      <c r="R79" s="2"/>
      <c r="S79" s="2"/>
      <c r="T79" s="4"/>
      <c r="W79" s="4"/>
      <c r="Y79" s="6"/>
      <c r="Z79" s="6"/>
      <c r="AB79" s="6"/>
      <c r="AC79" s="6"/>
      <c r="AD79" s="6"/>
      <c r="AJ79" s="6"/>
      <c r="AK79" s="2"/>
      <c r="AR79" s="2"/>
      <c r="AS79" s="81"/>
      <c r="AT79" s="81"/>
      <c r="AU79" s="81"/>
      <c r="AV79" s="81"/>
      <c r="AW79" s="81"/>
      <c r="AX79" s="81"/>
      <c r="AY79" s="81"/>
      <c r="AZ79" s="81"/>
      <c r="BA79" s="81"/>
      <c r="BB79" s="81"/>
      <c r="BC79" s="81"/>
      <c r="BD79" s="81"/>
      <c r="BE79" s="81"/>
      <c r="BF79" s="81"/>
      <c r="BG79" s="81"/>
      <c r="BH79" s="81"/>
      <c r="BI79" s="81"/>
      <c r="BJ79" s="81"/>
      <c r="BK79" s="81"/>
      <c r="BL79" s="81"/>
      <c r="BM79" s="81"/>
      <c r="BN79" s="81"/>
      <c r="BO79" s="81"/>
      <c r="BP79" s="81"/>
      <c r="BQ79" s="81"/>
      <c r="BR79" s="81"/>
      <c r="BS79" s="81"/>
      <c r="BT79" s="81"/>
      <c r="BU79" s="81"/>
      <c r="BV79" s="18"/>
      <c r="BW79" s="18"/>
      <c r="BX79" s="18"/>
      <c r="BY79" s="18"/>
      <c r="BZ79" s="18"/>
      <c r="CA79" s="18"/>
      <c r="CB79" s="18"/>
      <c r="CC79" s="18"/>
      <c r="CD79" s="18"/>
      <c r="CE79" s="18"/>
      <c r="CF79" s="23"/>
    </row>
    <row r="80" spans="2:84" ht="15" customHeight="1" thickTop="1" x14ac:dyDescent="0.3">
      <c r="B80" s="23" t="s">
        <v>247</v>
      </c>
      <c r="F80" s="2"/>
      <c r="P80" s="2" t="s">
        <v>160</v>
      </c>
      <c r="Q80" s="159"/>
      <c r="R80" s="159"/>
      <c r="S80" s="159"/>
      <c r="T80" s="6" t="s">
        <v>174</v>
      </c>
      <c r="AE80" s="2" t="s">
        <v>237</v>
      </c>
      <c r="AF80" s="159"/>
      <c r="AG80" s="159"/>
      <c r="AH80" s="159"/>
      <c r="AI80" s="6" t="s">
        <v>165</v>
      </c>
      <c r="AJ80" s="6"/>
      <c r="AK80" s="2"/>
      <c r="AL80" s="83">
        <f>IF(ISBLANK(Q80),1,2)</f>
        <v>1</v>
      </c>
      <c r="AM80" s="83">
        <f>IF(ISBLANK(AF80),1,2)</f>
        <v>1</v>
      </c>
      <c r="AN80" s="83">
        <f>SUM(AL80,AM80,AL82,AM82,AM87)</f>
        <v>6</v>
      </c>
      <c r="AO80" s="83">
        <f>IF(ISBLANK(Q80),2,1)</f>
        <v>2</v>
      </c>
      <c r="AP80" s="17"/>
      <c r="AQ80" s="17"/>
      <c r="AR80" s="2"/>
      <c r="AS80" s="81"/>
      <c r="AT80" s="81"/>
      <c r="AU80" s="98" t="s">
        <v>273</v>
      </c>
      <c r="AV80" s="99"/>
      <c r="AW80" s="99"/>
      <c r="AX80" s="99"/>
      <c r="AY80" s="99"/>
      <c r="AZ80" s="99"/>
      <c r="BA80" s="99"/>
      <c r="BB80" s="99"/>
      <c r="BC80" s="99"/>
      <c r="BD80" s="99"/>
      <c r="BE80" s="99"/>
      <c r="BF80" s="99" t="s">
        <v>274</v>
      </c>
      <c r="BG80" s="99"/>
      <c r="BH80" s="99"/>
      <c r="BI80" s="100">
        <v>3</v>
      </c>
      <c r="BJ80" s="99"/>
      <c r="BK80" s="155">
        <v>3.71</v>
      </c>
      <c r="BL80" s="155"/>
      <c r="BM80" s="102"/>
      <c r="BN80" s="157">
        <v>0.4</v>
      </c>
      <c r="BO80" s="157"/>
      <c r="BP80" s="99"/>
      <c r="BQ80" s="81"/>
      <c r="BR80" s="81"/>
      <c r="BS80" s="81"/>
      <c r="BT80" s="81"/>
      <c r="BU80" s="81"/>
      <c r="BV80" s="18"/>
      <c r="BW80" s="18"/>
      <c r="BX80" s="18"/>
      <c r="BY80" s="18"/>
      <c r="BZ80" s="18"/>
      <c r="CA80" s="18"/>
      <c r="CB80" s="18"/>
      <c r="CC80" s="18"/>
      <c r="CD80" s="18"/>
      <c r="CE80" s="18"/>
      <c r="CF80" s="23"/>
    </row>
    <row r="81" spans="2:84" ht="4.95" customHeight="1" x14ac:dyDescent="0.3">
      <c r="F81" s="2"/>
      <c r="P81" s="2"/>
      <c r="T81" s="6"/>
      <c r="AE81" s="6"/>
      <c r="AF81" s="6"/>
      <c r="AG81" s="6"/>
      <c r="AJ81" s="6"/>
      <c r="AK81" s="2"/>
      <c r="AR81" s="2"/>
      <c r="AS81" s="81"/>
      <c r="AT81" s="81"/>
      <c r="AU81" s="81"/>
      <c r="AV81" s="81"/>
      <c r="AW81" s="81"/>
      <c r="AX81" s="81"/>
      <c r="AY81" s="81"/>
      <c r="AZ81" s="81"/>
      <c r="BA81" s="81"/>
      <c r="BB81" s="81"/>
      <c r="BC81" s="81"/>
      <c r="BD81" s="81"/>
      <c r="BE81" s="81"/>
      <c r="BF81" s="81"/>
      <c r="BG81" s="81"/>
      <c r="BH81" s="81"/>
      <c r="BI81" s="59"/>
      <c r="BJ81" s="81"/>
      <c r="BK81" s="26"/>
      <c r="BL81" s="26"/>
      <c r="BM81" s="94"/>
      <c r="BN81" s="94"/>
      <c r="BO81" s="94"/>
      <c r="BP81" s="81"/>
      <c r="BQ81" s="81"/>
      <c r="BR81" s="81"/>
      <c r="BS81" s="81"/>
      <c r="BT81" s="81"/>
      <c r="BU81" s="81"/>
      <c r="BV81" s="18"/>
      <c r="BW81" s="18"/>
      <c r="BX81" s="18"/>
      <c r="BY81" s="18"/>
      <c r="BZ81" s="18"/>
      <c r="CA81" s="18"/>
      <c r="CB81" s="18"/>
      <c r="CC81" s="18"/>
      <c r="CD81" s="18"/>
      <c r="CE81" s="18"/>
      <c r="CF81" s="23"/>
    </row>
    <row r="82" spans="2:84" ht="15" customHeight="1" x14ac:dyDescent="0.3">
      <c r="F82" s="2"/>
      <c r="P82" s="2" t="s">
        <v>161</v>
      </c>
      <c r="Q82" s="159"/>
      <c r="R82" s="159"/>
      <c r="S82" s="159"/>
      <c r="T82" s="6" t="s">
        <v>174</v>
      </c>
      <c r="AE82" s="2" t="s">
        <v>236</v>
      </c>
      <c r="AF82" s="159"/>
      <c r="AG82" s="159"/>
      <c r="AH82" s="159"/>
      <c r="AI82" s="6" t="s">
        <v>165</v>
      </c>
      <c r="AJ82" s="6"/>
      <c r="AK82" s="2"/>
      <c r="AL82" s="83">
        <f>IF(ISBLANK(Q82),1,2)</f>
        <v>1</v>
      </c>
      <c r="AM82" s="83">
        <f>IF(ISBLANK(AF82),1,2)</f>
        <v>1</v>
      </c>
      <c r="AO82" s="83">
        <f>IF(ISBLANK(AF82),2,1)</f>
        <v>2</v>
      </c>
      <c r="AP82" s="17"/>
      <c r="AQ82" s="17"/>
      <c r="AR82" s="2"/>
      <c r="AS82" s="81"/>
      <c r="AT82" s="81"/>
      <c r="AU82" s="81"/>
      <c r="AV82" s="81"/>
      <c r="AW82" s="81"/>
      <c r="AX82" s="81"/>
      <c r="AY82" s="81"/>
      <c r="AZ82" s="81"/>
      <c r="BA82" s="81"/>
      <c r="BB82" s="81"/>
      <c r="BC82" s="81"/>
      <c r="BD82" s="81"/>
      <c r="BE82" s="81"/>
      <c r="BF82" s="81" t="s">
        <v>275</v>
      </c>
      <c r="BG82" s="81"/>
      <c r="BH82" s="81"/>
      <c r="BI82" s="59">
        <v>4</v>
      </c>
      <c r="BJ82" s="81"/>
      <c r="BK82" s="156">
        <v>4.97</v>
      </c>
      <c r="BL82" s="156"/>
      <c r="BM82" s="94"/>
      <c r="BN82" s="158">
        <v>0.7</v>
      </c>
      <c r="BO82" s="158"/>
      <c r="BP82" s="81"/>
      <c r="BQ82" s="81"/>
      <c r="BR82" s="81"/>
      <c r="BS82" s="81"/>
      <c r="BT82" s="81"/>
      <c r="BU82" s="81"/>
      <c r="BV82" s="18"/>
      <c r="BW82" s="18"/>
      <c r="BX82" s="18"/>
      <c r="BY82" s="18"/>
      <c r="BZ82" s="18"/>
      <c r="CA82" s="18"/>
      <c r="CB82" s="18"/>
      <c r="CC82" s="18"/>
      <c r="CD82" s="18"/>
      <c r="CE82" s="18"/>
      <c r="CF82" s="23"/>
    </row>
    <row r="83" spans="2:84" ht="4.95" customHeight="1" x14ac:dyDescent="0.3">
      <c r="F83" s="2"/>
      <c r="O83" s="4"/>
      <c r="R83" s="2"/>
      <c r="S83" s="2"/>
      <c r="T83" s="4"/>
      <c r="W83" s="4"/>
      <c r="Y83" s="6"/>
      <c r="Z83" s="6"/>
      <c r="AJ83" s="6"/>
      <c r="AK83" s="2"/>
      <c r="AR83" s="2"/>
      <c r="AS83" s="81"/>
      <c r="AT83" s="81"/>
      <c r="AU83" s="81"/>
      <c r="AV83" s="81"/>
      <c r="AW83" s="81"/>
      <c r="AX83" s="81"/>
      <c r="AY83" s="81"/>
      <c r="AZ83" s="81"/>
      <c r="BA83" s="81"/>
      <c r="BB83" s="81"/>
      <c r="BC83" s="81"/>
      <c r="BD83" s="81"/>
      <c r="BE83" s="81"/>
      <c r="BF83" s="81"/>
      <c r="BG83" s="81"/>
      <c r="BH83" s="81"/>
      <c r="BI83" s="59"/>
      <c r="BJ83" s="81"/>
      <c r="BK83" s="26"/>
      <c r="BL83" s="26"/>
      <c r="BM83" s="94"/>
      <c r="BN83" s="94"/>
      <c r="BO83" s="94"/>
      <c r="BP83" s="81"/>
      <c r="BQ83" s="81"/>
      <c r="BR83" s="81"/>
      <c r="BS83" s="81"/>
      <c r="BT83" s="81"/>
      <c r="BU83" s="81"/>
      <c r="BV83" s="18"/>
      <c r="BW83" s="18"/>
      <c r="BX83" s="18"/>
      <c r="BY83" s="18"/>
      <c r="BZ83" s="18"/>
      <c r="CA83" s="18"/>
      <c r="CB83" s="18"/>
      <c r="CC83" s="18"/>
      <c r="CD83" s="18"/>
      <c r="CE83" s="18"/>
      <c r="CF83" s="23"/>
    </row>
    <row r="84" spans="2:84" ht="15" customHeight="1" x14ac:dyDescent="0.3">
      <c r="B84" s="23" t="s">
        <v>166</v>
      </c>
      <c r="F84" s="2"/>
      <c r="AE84" s="2" t="s">
        <v>294</v>
      </c>
      <c r="AF84" s="164">
        <f>IF(OR(AF82=0,AN86=0),0,AF82/AN86*12)</f>
        <v>0</v>
      </c>
      <c r="AG84" s="164"/>
      <c r="AH84" s="164"/>
      <c r="AI84" s="23" t="s">
        <v>33</v>
      </c>
      <c r="AJ84" s="6"/>
      <c r="AK84" s="2"/>
      <c r="AR84" s="2"/>
      <c r="AS84" s="81"/>
      <c r="AT84" s="81"/>
      <c r="AU84" s="81"/>
      <c r="AV84" s="81"/>
      <c r="AW84" s="81"/>
      <c r="AX84" s="81"/>
      <c r="AY84" s="81"/>
      <c r="AZ84" s="81"/>
      <c r="BA84" s="81"/>
      <c r="BB84" s="81"/>
      <c r="BC84" s="81"/>
      <c r="BD84" s="81"/>
      <c r="BE84" s="81"/>
      <c r="BF84" s="81" t="s">
        <v>276</v>
      </c>
      <c r="BG84" s="81"/>
      <c r="BH84" s="81"/>
      <c r="BI84" s="59">
        <v>5</v>
      </c>
      <c r="BJ84" s="81"/>
      <c r="BK84" s="156">
        <v>5.83</v>
      </c>
      <c r="BL84" s="156"/>
      <c r="BM84" s="94"/>
      <c r="BN84" s="158">
        <v>1.1000000000000001</v>
      </c>
      <c r="BO84" s="158"/>
      <c r="BP84" s="81"/>
      <c r="BQ84" s="81"/>
      <c r="BR84" s="81"/>
      <c r="BS84" s="81"/>
      <c r="BT84" s="81"/>
      <c r="BU84" s="81"/>
      <c r="BV84" s="18"/>
      <c r="BW84" s="18"/>
      <c r="BX84" s="18"/>
      <c r="BY84" s="18"/>
      <c r="BZ84" s="18"/>
      <c r="CA84" s="18"/>
      <c r="CB84" s="18"/>
      <c r="CC84" s="18"/>
      <c r="CD84" s="18"/>
      <c r="CE84" s="18"/>
      <c r="CF84" s="23"/>
    </row>
    <row r="85" spans="2:84" ht="15" customHeight="1" x14ac:dyDescent="0.3">
      <c r="F85" s="2" t="s">
        <v>115</v>
      </c>
      <c r="G85" s="168"/>
      <c r="H85" s="168"/>
      <c r="I85" s="168"/>
      <c r="J85" s="168"/>
      <c r="K85" s="61"/>
      <c r="L85" s="61"/>
      <c r="M85" s="61"/>
      <c r="N85" s="2" t="s">
        <v>116</v>
      </c>
      <c r="O85" s="168"/>
      <c r="P85" s="168"/>
      <c r="Q85" s="168"/>
      <c r="Y85" s="6"/>
      <c r="Z85" s="6"/>
      <c r="AJ85" s="87"/>
      <c r="AM85" s="83">
        <f>IF(ISBLANK(AF86),1,2)</f>
        <v>2</v>
      </c>
      <c r="AN85" s="57" t="s">
        <v>312</v>
      </c>
      <c r="AO85" s="57"/>
      <c r="AP85" s="57"/>
      <c r="AQ85" s="57"/>
      <c r="AR85" s="2"/>
      <c r="AS85" s="81"/>
      <c r="AT85" s="81"/>
      <c r="AU85" s="81"/>
      <c r="AV85" s="81"/>
      <c r="AW85" s="81"/>
      <c r="AX85" s="81"/>
      <c r="AY85" s="81"/>
      <c r="AZ85" s="81"/>
      <c r="BA85" s="81"/>
      <c r="BB85" s="81"/>
      <c r="BC85" s="81"/>
      <c r="BD85" s="81"/>
      <c r="BE85" s="81"/>
      <c r="BP85" s="81"/>
      <c r="BQ85" s="81"/>
      <c r="BR85" s="81"/>
      <c r="BS85" s="81"/>
      <c r="BT85" s="81"/>
      <c r="BU85" s="81"/>
      <c r="BV85" s="18"/>
      <c r="BW85" s="18"/>
      <c r="BX85" s="18"/>
      <c r="BY85" s="18"/>
      <c r="BZ85" s="18"/>
      <c r="CA85" s="18"/>
      <c r="CB85" s="18"/>
      <c r="CC85" s="18"/>
      <c r="CD85" s="18"/>
      <c r="CE85" s="18"/>
      <c r="CF85" s="23"/>
    </row>
    <row r="86" spans="2:84" ht="15" customHeight="1" x14ac:dyDescent="0.3">
      <c r="F86" s="2" t="s">
        <v>114</v>
      </c>
      <c r="G86" s="162"/>
      <c r="H86" s="162"/>
      <c r="I86" s="162"/>
      <c r="J86" s="23" t="s">
        <v>34</v>
      </c>
      <c r="L86" s="26"/>
      <c r="Y86" s="6"/>
      <c r="Z86" s="6"/>
      <c r="AC86" s="6"/>
      <c r="AE86" s="2" t="s">
        <v>311</v>
      </c>
      <c r="AF86" s="164">
        <f>IF(OR(O88=0,P91=0),0,O88-P91)</f>
        <v>0</v>
      </c>
      <c r="AG86" s="164"/>
      <c r="AH86" s="164"/>
      <c r="AI86" s="23" t="s">
        <v>240</v>
      </c>
      <c r="AJ86" s="87"/>
      <c r="AL86" s="83">
        <f>IF(ISBLANK(G86),1,2)</f>
        <v>1</v>
      </c>
      <c r="AN86" s="82">
        <f>(G86/2)^2*3.14</f>
        <v>0</v>
      </c>
      <c r="AO86" s="83">
        <f>IF(ISBLANK(G86),2,1)</f>
        <v>2</v>
      </c>
      <c r="AP86" s="17"/>
      <c r="AQ86" s="17"/>
      <c r="AR86" s="2"/>
      <c r="AS86" s="81"/>
      <c r="AT86" s="81"/>
      <c r="AU86" s="81"/>
      <c r="AV86" s="81"/>
      <c r="AW86" s="81"/>
      <c r="AX86" s="81"/>
      <c r="AY86" s="81"/>
      <c r="AZ86" s="81"/>
      <c r="BA86" s="81"/>
      <c r="BB86" s="81"/>
      <c r="BC86" s="81"/>
      <c r="BD86" s="81"/>
      <c r="BE86" s="81"/>
      <c r="BF86" s="81" t="s">
        <v>277</v>
      </c>
      <c r="BG86" s="81"/>
      <c r="BH86" s="81"/>
      <c r="BI86" s="59">
        <v>6</v>
      </c>
      <c r="BJ86" s="81"/>
      <c r="BK86" s="156">
        <v>5.97</v>
      </c>
      <c r="BL86" s="156"/>
      <c r="BM86" s="94"/>
      <c r="BN86" s="158">
        <v>1.6</v>
      </c>
      <c r="BO86" s="158"/>
      <c r="BP86" s="81"/>
      <c r="BQ86" s="81"/>
      <c r="BR86" s="81"/>
      <c r="BS86" s="81"/>
      <c r="BT86" s="81"/>
      <c r="BU86" s="81"/>
      <c r="BV86" s="18"/>
      <c r="BW86" s="18"/>
      <c r="BX86" s="18"/>
      <c r="BY86" s="18"/>
      <c r="BZ86" s="18"/>
      <c r="CA86" s="18"/>
      <c r="CB86" s="18"/>
      <c r="CC86" s="18"/>
      <c r="CD86" s="18"/>
      <c r="CE86" s="18"/>
      <c r="CF86" s="23"/>
    </row>
    <row r="87" spans="2:84" ht="15" customHeight="1" x14ac:dyDescent="0.3">
      <c r="F87" s="2" t="s">
        <v>113</v>
      </c>
      <c r="G87" s="162"/>
      <c r="H87" s="162"/>
      <c r="I87" s="162"/>
      <c r="J87" s="23" t="s">
        <v>34</v>
      </c>
      <c r="L87" s="26"/>
      <c r="N87" s="2" t="s">
        <v>35</v>
      </c>
      <c r="O87" s="159"/>
      <c r="P87" s="159"/>
      <c r="Q87" s="159"/>
      <c r="R87" s="23" t="s">
        <v>34</v>
      </c>
      <c r="Y87" s="6"/>
      <c r="Z87" s="6"/>
      <c r="AB87" s="6"/>
      <c r="AC87" s="6"/>
      <c r="AD87" s="6"/>
      <c r="AE87" s="2" t="s">
        <v>292</v>
      </c>
      <c r="AL87" s="83">
        <f>IF(AND(ISBLANK(G87),ISBLANK(O87)),1,2)</f>
        <v>1</v>
      </c>
      <c r="AM87" s="83">
        <f>IF(ISBLANK(AF88),1,2)</f>
        <v>2</v>
      </c>
      <c r="AR87" s="2"/>
      <c r="AS87" s="81"/>
      <c r="AT87" s="81"/>
      <c r="AU87" s="81"/>
      <c r="AV87" s="81"/>
      <c r="AW87" s="81"/>
      <c r="AX87" s="81"/>
      <c r="AY87" s="81"/>
      <c r="AZ87" s="81"/>
      <c r="BA87" s="81"/>
      <c r="BB87" s="81"/>
      <c r="BC87" s="81"/>
      <c r="BD87" s="81"/>
      <c r="BE87" s="81"/>
      <c r="BP87" s="81"/>
      <c r="BQ87" s="81"/>
      <c r="BR87" s="81"/>
      <c r="BS87" s="81"/>
      <c r="BT87" s="81"/>
      <c r="BU87" s="81"/>
      <c r="BV87" s="18"/>
      <c r="BW87" s="18"/>
      <c r="BX87" s="18"/>
      <c r="BY87" s="18"/>
      <c r="BZ87" s="18"/>
      <c r="CA87" s="18"/>
      <c r="CB87" s="18"/>
      <c r="CC87" s="18"/>
      <c r="CD87" s="18"/>
      <c r="CE87" s="18"/>
      <c r="CF87" s="23"/>
    </row>
    <row r="88" spans="2:84" ht="15" customHeight="1" x14ac:dyDescent="0.3">
      <c r="F88" s="2" t="s">
        <v>295</v>
      </c>
      <c r="G88" s="162"/>
      <c r="H88" s="162"/>
      <c r="I88" s="162"/>
      <c r="J88" s="23" t="s">
        <v>34</v>
      </c>
      <c r="L88" s="26"/>
      <c r="N88" s="2" t="s">
        <v>296</v>
      </c>
      <c r="O88" s="162"/>
      <c r="P88" s="162"/>
      <c r="Q88" s="162"/>
      <c r="R88" s="23" t="s">
        <v>34</v>
      </c>
      <c r="Y88" s="6"/>
      <c r="Z88" s="6"/>
      <c r="AB88" s="6"/>
      <c r="AC88" s="6"/>
      <c r="AD88" s="6"/>
      <c r="AE88" s="2" t="s">
        <v>291</v>
      </c>
      <c r="AF88" s="164">
        <f>IF(OR(P91=0,G88=0,AF84=0),0,P91-($G$88+($AF$84/12)))</f>
        <v>0</v>
      </c>
      <c r="AG88" s="164"/>
      <c r="AH88" s="164"/>
      <c r="AI88" s="23" t="s">
        <v>240</v>
      </c>
      <c r="AJ88" s="6"/>
      <c r="AN88" s="83">
        <f>IF(ISBLANK(G88),2,1)</f>
        <v>2</v>
      </c>
      <c r="AO88" s="83">
        <f>IF(ISBLANK(O88),2,1)</f>
        <v>2</v>
      </c>
      <c r="AP88" s="17"/>
      <c r="AQ88" s="17"/>
      <c r="AR88" s="2"/>
      <c r="AS88" s="81"/>
      <c r="AT88" s="81"/>
      <c r="AU88" s="81"/>
      <c r="AV88" s="81"/>
      <c r="AW88" s="81"/>
      <c r="AX88" s="81"/>
      <c r="AY88" s="81"/>
      <c r="AZ88" s="81"/>
      <c r="BA88" s="81"/>
      <c r="BB88" s="81"/>
      <c r="BC88" s="81"/>
      <c r="BD88" s="81"/>
      <c r="BE88" s="81"/>
      <c r="BF88" s="81" t="s">
        <v>278</v>
      </c>
      <c r="BG88" s="81"/>
      <c r="BH88" s="81"/>
      <c r="BI88" s="59">
        <v>8</v>
      </c>
      <c r="BJ88" s="81"/>
      <c r="BK88" s="156">
        <v>7.4</v>
      </c>
      <c r="BL88" s="156"/>
      <c r="BM88" s="94"/>
      <c r="BN88" s="158">
        <v>2.8</v>
      </c>
      <c r="BO88" s="158"/>
      <c r="BP88" s="81"/>
      <c r="BQ88" s="81"/>
      <c r="BR88" s="81"/>
      <c r="BS88" s="81"/>
      <c r="BT88" s="81"/>
      <c r="BU88" s="81"/>
      <c r="BV88" s="18"/>
      <c r="BW88" s="18"/>
      <c r="BX88" s="18"/>
      <c r="BY88" s="18"/>
      <c r="BZ88" s="18"/>
      <c r="CA88" s="18"/>
      <c r="CB88" s="18"/>
      <c r="CC88" s="18"/>
      <c r="CD88" s="18"/>
      <c r="CE88" s="18"/>
      <c r="CF88" s="23"/>
    </row>
    <row r="89" spans="2:84" ht="4.95" customHeight="1" x14ac:dyDescent="0.3">
      <c r="Y89" s="6"/>
      <c r="Z89" s="6"/>
      <c r="AB89" s="6"/>
      <c r="AC89" s="6"/>
      <c r="AD89" s="6"/>
      <c r="AJ89" s="6"/>
      <c r="AR89" s="2"/>
      <c r="AS89" s="81"/>
      <c r="AT89" s="81"/>
      <c r="AU89" s="81"/>
      <c r="AV89" s="81"/>
      <c r="AW89" s="81"/>
      <c r="AX89" s="81"/>
      <c r="AY89" s="81"/>
      <c r="AZ89" s="81"/>
      <c r="BA89" s="81"/>
      <c r="BB89" s="81"/>
      <c r="BC89" s="81"/>
      <c r="BD89" s="81"/>
      <c r="BE89" s="81"/>
      <c r="BP89" s="81"/>
      <c r="BQ89" s="81"/>
      <c r="BR89" s="81"/>
      <c r="BS89" s="81"/>
      <c r="BT89" s="81"/>
      <c r="BU89" s="81"/>
      <c r="BV89" s="18"/>
      <c r="BW89" s="18"/>
      <c r="BX89" s="18"/>
      <c r="BY89" s="18"/>
      <c r="BZ89" s="18"/>
      <c r="CA89" s="18"/>
      <c r="CB89" s="18"/>
      <c r="CC89" s="18"/>
      <c r="CD89" s="18"/>
      <c r="CE89" s="18"/>
      <c r="CF89" s="23"/>
    </row>
    <row r="90" spans="2:84" ht="15" customHeight="1" x14ac:dyDescent="0.3">
      <c r="G90" s="165" t="s">
        <v>27</v>
      </c>
      <c r="H90" s="165"/>
      <c r="I90" s="165"/>
      <c r="J90" s="26"/>
      <c r="K90" s="165" t="s">
        <v>142</v>
      </c>
      <c r="L90" s="165"/>
      <c r="M90" s="165"/>
      <c r="N90" s="165"/>
      <c r="P90" s="165" t="s">
        <v>32</v>
      </c>
      <c r="Q90" s="165"/>
      <c r="R90" s="165"/>
      <c r="S90" s="165"/>
      <c r="Y90" s="6"/>
      <c r="Z90" s="6"/>
      <c r="AB90" s="6"/>
      <c r="AC90" s="6"/>
      <c r="AD90" s="6"/>
      <c r="AE90" s="2" t="s">
        <v>325</v>
      </c>
      <c r="AF90" s="164">
        <f>IF(OR(O88=0,G88=0,AF84=0),0,O88-($G$88+($AF$84/12)))</f>
        <v>0</v>
      </c>
      <c r="AG90" s="164"/>
      <c r="AH90" s="164"/>
      <c r="AI90" s="23" t="s">
        <v>34</v>
      </c>
      <c r="AR90" s="2"/>
      <c r="AS90" s="81"/>
      <c r="AT90" s="81"/>
      <c r="AU90" s="81"/>
      <c r="AV90" s="81"/>
      <c r="AW90" s="81"/>
      <c r="AX90" s="81"/>
      <c r="AY90" s="81"/>
      <c r="AZ90" s="81"/>
      <c r="BA90" s="81"/>
      <c r="BB90" s="81"/>
      <c r="BC90" s="81"/>
      <c r="BD90" s="81"/>
      <c r="BE90" s="81"/>
      <c r="BF90" s="81" t="s">
        <v>279</v>
      </c>
      <c r="BG90" s="81"/>
      <c r="BH90" s="81"/>
      <c r="BI90" s="59">
        <v>10</v>
      </c>
      <c r="BJ90" s="81"/>
      <c r="BK90" s="156">
        <v>10.25</v>
      </c>
      <c r="BL90" s="156"/>
      <c r="BM90" s="94"/>
      <c r="BN90" s="158">
        <v>4.4000000000000004</v>
      </c>
      <c r="BO90" s="158"/>
      <c r="BP90" s="81"/>
      <c r="BQ90" s="81"/>
      <c r="BR90" s="81"/>
      <c r="BS90" s="81"/>
      <c r="BT90" s="81"/>
      <c r="BU90" s="81"/>
      <c r="BV90" s="18"/>
      <c r="BW90" s="18"/>
      <c r="BX90" s="18"/>
      <c r="BY90" s="18"/>
      <c r="BZ90" s="18"/>
      <c r="CA90" s="18"/>
      <c r="CB90" s="18"/>
      <c r="CC90" s="18"/>
      <c r="CD90" s="18"/>
      <c r="CE90" s="18"/>
      <c r="CF90" s="23"/>
    </row>
    <row r="91" spans="2:84" ht="15" customHeight="1" thickBot="1" x14ac:dyDescent="0.35">
      <c r="F91" s="2" t="s">
        <v>112</v>
      </c>
      <c r="G91" s="168"/>
      <c r="H91" s="168"/>
      <c r="I91" s="168"/>
      <c r="J91" s="26"/>
      <c r="K91" s="159"/>
      <c r="L91" s="159"/>
      <c r="M91" s="159"/>
      <c r="N91" s="23" t="s">
        <v>33</v>
      </c>
      <c r="P91" s="159"/>
      <c r="Q91" s="159"/>
      <c r="R91" s="159"/>
      <c r="S91" s="23" t="s">
        <v>34</v>
      </c>
      <c r="AC91" s="6"/>
      <c r="AL91" s="83">
        <f>IF(ISBLANK(G91),1,2)</f>
        <v>1</v>
      </c>
      <c r="AM91" s="83">
        <f>IF(OR(ISBLANK(G88),ISBLANK(O88),ISBLANK(AF84)),1,2)</f>
        <v>1</v>
      </c>
      <c r="AO91" s="83">
        <f>IF(ISBLANK(P91),2,1)</f>
        <v>2</v>
      </c>
      <c r="AP91" s="17"/>
      <c r="AQ91" s="17"/>
      <c r="AR91" s="2"/>
      <c r="AS91" s="81"/>
      <c r="AT91" s="81"/>
      <c r="AU91" s="81"/>
      <c r="AV91" s="81"/>
      <c r="AW91" s="81"/>
      <c r="AX91" s="81"/>
      <c r="AY91" s="81"/>
      <c r="AZ91" s="81"/>
      <c r="BA91" s="81"/>
      <c r="BB91" s="81"/>
      <c r="BC91" s="81"/>
      <c r="BD91" s="81"/>
      <c r="BE91" s="81"/>
      <c r="BF91" s="81"/>
      <c r="BG91" s="81"/>
      <c r="BH91" s="81"/>
      <c r="BI91" s="81"/>
      <c r="BJ91" s="81"/>
      <c r="BK91" s="81"/>
      <c r="BL91" s="81"/>
      <c r="BM91" s="81"/>
      <c r="BN91" s="81"/>
      <c r="BO91" s="81"/>
      <c r="BP91" s="81"/>
      <c r="BQ91" s="81"/>
      <c r="BR91" s="81"/>
      <c r="BS91" s="81"/>
      <c r="BT91" s="81"/>
      <c r="BU91" s="81"/>
      <c r="BV91" s="18"/>
      <c r="BW91" s="18"/>
      <c r="BX91" s="18"/>
      <c r="BY91" s="18"/>
      <c r="BZ91" s="18"/>
      <c r="CA91" s="18"/>
      <c r="CB91" s="18"/>
      <c r="CC91" s="18"/>
      <c r="CD91" s="18"/>
      <c r="CE91" s="18"/>
      <c r="CF91" s="23"/>
    </row>
    <row r="92" spans="2:84" ht="15" customHeight="1" thickTop="1" x14ac:dyDescent="0.3">
      <c r="F92" s="2" t="s">
        <v>170</v>
      </c>
      <c r="G92" s="167"/>
      <c r="H92" s="167"/>
      <c r="I92" s="167"/>
      <c r="J92" s="26"/>
      <c r="K92" s="162"/>
      <c r="L92" s="162"/>
      <c r="M92" s="162"/>
      <c r="N92" s="23" t="s">
        <v>33</v>
      </c>
      <c r="P92" s="162"/>
      <c r="Q92" s="162"/>
      <c r="R92" s="162"/>
      <c r="S92" s="23" t="s">
        <v>34</v>
      </c>
      <c r="AL92" s="83">
        <f>IF(ISBLANK(G92),1,2)</f>
        <v>1</v>
      </c>
      <c r="AR92" s="2"/>
      <c r="AS92" s="81"/>
      <c r="AT92" s="81"/>
      <c r="AU92" s="98" t="s">
        <v>281</v>
      </c>
      <c r="AV92" s="99"/>
      <c r="AW92" s="99"/>
      <c r="AX92" s="99"/>
      <c r="AY92" s="99"/>
      <c r="AZ92" s="99"/>
      <c r="BA92" s="99"/>
      <c r="BB92" s="99"/>
      <c r="BC92" s="99"/>
      <c r="BD92" s="99"/>
      <c r="BE92" s="99"/>
      <c r="BF92" s="99" t="s">
        <v>282</v>
      </c>
      <c r="BG92" s="99"/>
      <c r="BH92" s="99"/>
      <c r="BI92" s="100">
        <v>3</v>
      </c>
      <c r="BJ92" s="99"/>
      <c r="BK92" s="155"/>
      <c r="BL92" s="155"/>
      <c r="BM92" s="101"/>
      <c r="BN92" s="155" t="s">
        <v>286</v>
      </c>
      <c r="BO92" s="155"/>
      <c r="BP92" s="99"/>
      <c r="BQ92" s="81"/>
      <c r="BR92" s="81"/>
      <c r="BS92" s="81"/>
      <c r="BT92" s="81"/>
      <c r="BU92" s="81"/>
      <c r="BV92" s="18"/>
      <c r="BW92" s="18"/>
      <c r="BX92" s="18"/>
      <c r="BY92" s="18"/>
      <c r="BZ92" s="18"/>
      <c r="CA92" s="18"/>
      <c r="CB92" s="18"/>
      <c r="CC92" s="18"/>
      <c r="CD92" s="18"/>
      <c r="CE92" s="18"/>
      <c r="CF92" s="23"/>
    </row>
    <row r="93" spans="2:84" ht="15" customHeight="1" x14ac:dyDescent="0.3">
      <c r="F93" s="2" t="s">
        <v>171</v>
      </c>
      <c r="G93" s="167"/>
      <c r="H93" s="167"/>
      <c r="I93" s="167"/>
      <c r="J93" s="26"/>
      <c r="K93" s="162"/>
      <c r="L93" s="162"/>
      <c r="M93" s="162"/>
      <c r="N93" s="23" t="s">
        <v>33</v>
      </c>
      <c r="P93" s="162"/>
      <c r="Q93" s="162"/>
      <c r="R93" s="162"/>
      <c r="S93" s="23" t="s">
        <v>34</v>
      </c>
      <c r="X93" s="90"/>
      <c r="Z93" s="87"/>
      <c r="AA93" s="87"/>
      <c r="AB93" s="87"/>
      <c r="AC93" s="87"/>
      <c r="AD93" s="87"/>
      <c r="AE93" s="87"/>
      <c r="AF93" s="87"/>
      <c r="AL93" s="83">
        <f>IF(ISBLANK(G93),1,2)</f>
        <v>1</v>
      </c>
      <c r="AR93" s="2"/>
      <c r="AS93" s="81"/>
      <c r="AT93" s="81"/>
      <c r="AU93" s="81" t="s">
        <v>289</v>
      </c>
      <c r="AV93" s="81"/>
      <c r="AW93" s="81"/>
      <c r="AX93" s="81"/>
      <c r="AY93" s="81"/>
      <c r="AZ93" s="81"/>
      <c r="BA93" s="81"/>
      <c r="BB93" s="81"/>
      <c r="BC93" s="81"/>
      <c r="BD93" s="81"/>
      <c r="BE93" s="81"/>
      <c r="BF93" s="81"/>
      <c r="BG93" s="81"/>
      <c r="BH93" s="81"/>
      <c r="BI93" s="59"/>
      <c r="BJ93" s="81"/>
      <c r="BK93" s="26"/>
      <c r="BL93" s="26"/>
      <c r="BM93" s="26"/>
      <c r="BN93" s="26"/>
      <c r="BO93" s="26"/>
      <c r="BP93" s="81"/>
      <c r="BQ93" s="81"/>
      <c r="BR93" s="81"/>
      <c r="BS93" s="81"/>
      <c r="BT93" s="81"/>
      <c r="BU93" s="81"/>
      <c r="BV93" s="18"/>
      <c r="BW93" s="18"/>
      <c r="BX93" s="18"/>
      <c r="BY93" s="18"/>
      <c r="BZ93" s="18"/>
      <c r="CA93" s="18"/>
      <c r="CB93" s="18"/>
      <c r="CC93" s="18"/>
      <c r="CD93" s="18"/>
      <c r="CE93" s="18"/>
      <c r="CF93" s="23"/>
    </row>
    <row r="94" spans="2:84" ht="15" customHeight="1" x14ac:dyDescent="0.3">
      <c r="F94" s="2" t="s">
        <v>172</v>
      </c>
      <c r="G94" s="167"/>
      <c r="H94" s="167"/>
      <c r="I94" s="167"/>
      <c r="J94" s="26"/>
      <c r="K94" s="162"/>
      <c r="L94" s="162"/>
      <c r="M94" s="162"/>
      <c r="N94" s="23" t="s">
        <v>33</v>
      </c>
      <c r="P94" s="162"/>
      <c r="Q94" s="162"/>
      <c r="R94" s="162"/>
      <c r="S94" s="23" t="s">
        <v>34</v>
      </c>
      <c r="W94" s="90"/>
      <c r="X94" s="90"/>
      <c r="Y94" s="87"/>
      <c r="Z94" s="87"/>
      <c r="AA94" s="87"/>
      <c r="AB94" s="87"/>
      <c r="AC94" s="87"/>
      <c r="AD94" s="87"/>
      <c r="AE94" s="87"/>
      <c r="AL94" s="83">
        <f>IF(ISBLANK(G94),1,2)</f>
        <v>1</v>
      </c>
      <c r="AR94" s="2"/>
      <c r="AS94" s="81"/>
      <c r="AT94" s="81"/>
      <c r="AU94" s="81"/>
      <c r="AV94" s="81"/>
      <c r="AW94" s="81"/>
      <c r="AX94" s="81"/>
      <c r="AY94" s="81"/>
      <c r="AZ94" s="81"/>
      <c r="BA94" s="81"/>
      <c r="BB94" s="81"/>
      <c r="BC94" s="81"/>
      <c r="BD94" s="81"/>
      <c r="BE94" s="81"/>
      <c r="BF94" s="81" t="s">
        <v>283</v>
      </c>
      <c r="BG94" s="81"/>
      <c r="BH94" s="81"/>
      <c r="BI94" s="59">
        <v>4</v>
      </c>
      <c r="BJ94" s="81"/>
      <c r="BK94" s="156"/>
      <c r="BL94" s="156"/>
      <c r="BM94" s="26"/>
      <c r="BN94" s="156" t="s">
        <v>287</v>
      </c>
      <c r="BO94" s="156"/>
      <c r="BP94" s="81"/>
      <c r="BQ94" s="81"/>
      <c r="BR94" s="81"/>
      <c r="BS94" s="81"/>
      <c r="BT94" s="81"/>
      <c r="BU94" s="81"/>
      <c r="BV94" s="18"/>
      <c r="BW94" s="18"/>
      <c r="BX94" s="18"/>
      <c r="BY94" s="18"/>
      <c r="BZ94" s="18"/>
      <c r="CA94" s="18"/>
      <c r="CB94" s="18"/>
      <c r="CC94" s="18"/>
      <c r="CD94" s="18"/>
      <c r="CE94" s="18"/>
      <c r="CF94" s="23"/>
    </row>
    <row r="95" spans="2:84" ht="15" customHeight="1" x14ac:dyDescent="0.3">
      <c r="F95" s="2" t="s">
        <v>173</v>
      </c>
      <c r="G95" s="167"/>
      <c r="H95" s="167"/>
      <c r="I95" s="167"/>
      <c r="J95" s="26"/>
      <c r="K95" s="162"/>
      <c r="L95" s="162"/>
      <c r="M95" s="162"/>
      <c r="N95" s="23" t="s">
        <v>33</v>
      </c>
      <c r="P95" s="162"/>
      <c r="Q95" s="162"/>
      <c r="R95" s="162"/>
      <c r="S95" s="23" t="s">
        <v>34</v>
      </c>
      <c r="AL95" s="83">
        <f>IF(ISBLANK(G95),1,2)</f>
        <v>1</v>
      </c>
      <c r="AR95" s="2"/>
      <c r="AS95" s="81"/>
      <c r="AT95" s="81"/>
      <c r="AU95" s="81"/>
      <c r="AV95" s="81"/>
      <c r="AW95" s="81"/>
      <c r="AX95" s="81"/>
      <c r="AY95" s="81"/>
      <c r="AZ95" s="81"/>
      <c r="BA95" s="81"/>
      <c r="BB95" s="81"/>
      <c r="BC95" s="81"/>
      <c r="BD95" s="81"/>
      <c r="BE95" s="81"/>
      <c r="BF95" s="81"/>
      <c r="BG95" s="81"/>
      <c r="BH95" s="81"/>
      <c r="BI95" s="59"/>
      <c r="BJ95" s="81"/>
      <c r="BK95" s="26"/>
      <c r="BL95" s="26"/>
      <c r="BM95" s="26"/>
      <c r="BN95" s="26"/>
      <c r="BO95" s="26"/>
      <c r="BP95" s="81"/>
      <c r="BQ95" s="81"/>
      <c r="BR95" s="81"/>
      <c r="BS95" s="81"/>
      <c r="BT95" s="81"/>
      <c r="BU95" s="81"/>
      <c r="BV95" s="18"/>
      <c r="BW95" s="18"/>
      <c r="BX95" s="18"/>
      <c r="BY95" s="18"/>
      <c r="BZ95" s="18"/>
      <c r="CA95" s="18"/>
      <c r="CB95" s="18"/>
      <c r="CC95" s="18"/>
      <c r="CD95" s="18"/>
      <c r="CE95" s="18"/>
      <c r="CF95" s="23"/>
    </row>
    <row r="96" spans="2:84" ht="15" customHeight="1" x14ac:dyDescent="0.3">
      <c r="F96" s="2"/>
      <c r="G96" s="6"/>
      <c r="H96" s="6"/>
      <c r="I96" s="6"/>
      <c r="J96" s="6"/>
      <c r="K96" s="26"/>
      <c r="L96" s="25"/>
      <c r="M96" s="25"/>
      <c r="N96" s="25"/>
      <c r="Q96" s="25"/>
      <c r="R96" s="25"/>
      <c r="S96" s="25"/>
      <c r="AR96" s="2"/>
      <c r="AS96" s="81"/>
      <c r="AT96" s="81"/>
      <c r="AU96" s="81"/>
      <c r="AV96" s="81"/>
      <c r="AW96" s="81"/>
      <c r="AX96" s="81"/>
      <c r="AY96" s="81"/>
      <c r="AZ96" s="81"/>
      <c r="BA96" s="81"/>
      <c r="BB96" s="81"/>
      <c r="BC96" s="81"/>
      <c r="BD96" s="81"/>
      <c r="BE96" s="81"/>
      <c r="BF96" s="81" t="s">
        <v>284</v>
      </c>
      <c r="BG96" s="81"/>
      <c r="BH96" s="81"/>
      <c r="BI96" s="59">
        <v>6</v>
      </c>
      <c r="BJ96" s="81"/>
      <c r="BK96" s="156"/>
      <c r="BL96" s="156"/>
      <c r="BM96" s="26"/>
      <c r="BN96" s="156" t="s">
        <v>288</v>
      </c>
      <c r="BO96" s="156"/>
      <c r="BP96" s="81"/>
      <c r="BQ96" s="81"/>
      <c r="BR96" s="81"/>
      <c r="BS96" s="81"/>
      <c r="BT96" s="81"/>
      <c r="BU96" s="81"/>
      <c r="BV96" s="18"/>
      <c r="BW96" s="18"/>
      <c r="BX96" s="18"/>
      <c r="BY96" s="18"/>
      <c r="BZ96" s="18"/>
      <c r="CA96" s="18"/>
      <c r="CB96" s="18"/>
      <c r="CC96" s="18"/>
      <c r="CD96" s="18"/>
      <c r="CE96" s="18"/>
      <c r="CF96" s="23"/>
    </row>
    <row r="97" spans="2:84" ht="15" customHeight="1" x14ac:dyDescent="0.3">
      <c r="B97" s="1" t="s">
        <v>14</v>
      </c>
      <c r="N97" s="27" t="s">
        <v>36</v>
      </c>
      <c r="O97" s="184"/>
      <c r="P97" s="184"/>
      <c r="Q97" s="184"/>
      <c r="R97" s="184"/>
      <c r="V97" s="2" t="s">
        <v>37</v>
      </c>
      <c r="W97" s="185"/>
      <c r="X97" s="185"/>
      <c r="Y97" s="185"/>
      <c r="Z97" s="185"/>
      <c r="AL97" s="83">
        <f>IF(ISBLANK(O97),0,1)</f>
        <v>0</v>
      </c>
      <c r="AM97" s="7" t="s">
        <v>221</v>
      </c>
      <c r="AN97" s="57" t="s">
        <v>339</v>
      </c>
      <c r="AO97" s="83">
        <f>IF(ISBLANK(O97),1,IF(ISTEXT(O97)=TRUE,3,2))</f>
        <v>1</v>
      </c>
      <c r="AR97" s="2"/>
      <c r="AS97" s="81"/>
      <c r="AT97" s="81"/>
      <c r="AU97" s="81"/>
      <c r="AV97" s="81"/>
      <c r="AW97" s="81"/>
      <c r="AX97" s="81"/>
      <c r="AY97" s="81"/>
      <c r="AZ97" s="81"/>
      <c r="BA97" s="81"/>
      <c r="BB97" s="81"/>
      <c r="BC97" s="81"/>
      <c r="BD97" s="81"/>
      <c r="BE97" s="81"/>
      <c r="BF97" s="81"/>
      <c r="BG97" s="81"/>
      <c r="BH97" s="81"/>
      <c r="BI97" s="59"/>
      <c r="BJ97" s="81"/>
      <c r="BK97" s="26"/>
      <c r="BL97" s="26"/>
      <c r="BM97" s="26"/>
      <c r="BN97" s="26"/>
      <c r="BO97" s="26"/>
      <c r="BP97" s="81"/>
      <c r="BQ97" s="81"/>
      <c r="BR97" s="81"/>
      <c r="BS97" s="81"/>
      <c r="BT97" s="81"/>
      <c r="BU97" s="81"/>
      <c r="BV97" s="18"/>
      <c r="BW97" s="18"/>
      <c r="BX97" s="18"/>
      <c r="BY97" s="18"/>
      <c r="BZ97" s="18"/>
      <c r="CA97" s="18"/>
      <c r="CB97" s="18"/>
      <c r="CC97" s="18"/>
      <c r="CD97" s="18"/>
      <c r="CE97" s="18"/>
      <c r="CF97" s="23"/>
    </row>
    <row r="98" spans="2:84" ht="15" customHeight="1" x14ac:dyDescent="0.3">
      <c r="B98" s="1"/>
      <c r="AL98" s="83">
        <f>IF(ISBLANK(W97),0,1)</f>
        <v>0</v>
      </c>
      <c r="AM98" s="7" t="s">
        <v>104</v>
      </c>
      <c r="AN98" s="57" t="s">
        <v>340</v>
      </c>
      <c r="AO98" s="83">
        <f>IF(ISBLANK(W97),1,IF(ISTEXT(W97)=TRUE,3,2))</f>
        <v>1</v>
      </c>
      <c r="AR98" s="2"/>
      <c r="AS98" s="81"/>
      <c r="AT98" s="81"/>
      <c r="AU98" s="81"/>
      <c r="AV98" s="81"/>
      <c r="AW98" s="81"/>
      <c r="AX98" s="81"/>
      <c r="AY98" s="81"/>
      <c r="AZ98" s="81"/>
      <c r="BA98" s="81"/>
      <c r="BB98" s="81"/>
      <c r="BC98" s="81"/>
      <c r="BD98" s="81"/>
      <c r="BE98" s="81"/>
      <c r="BF98" s="81" t="s">
        <v>285</v>
      </c>
      <c r="BG98" s="81"/>
      <c r="BH98" s="81"/>
      <c r="BI98" s="59">
        <v>8</v>
      </c>
      <c r="BJ98" s="81"/>
      <c r="BK98" s="156"/>
      <c r="BL98" s="156"/>
      <c r="BM98" s="26"/>
      <c r="BN98" s="163" t="s">
        <v>290</v>
      </c>
      <c r="BO98" s="163"/>
      <c r="BP98" s="81"/>
      <c r="BQ98" s="81"/>
      <c r="BR98" s="81"/>
      <c r="BS98" s="81"/>
      <c r="BT98" s="81"/>
      <c r="BU98" s="81"/>
      <c r="BV98" s="18"/>
      <c r="BW98" s="18"/>
      <c r="BX98" s="18"/>
      <c r="BY98" s="18"/>
      <c r="BZ98" s="18"/>
      <c r="CA98" s="18"/>
      <c r="CB98" s="18"/>
      <c r="CC98" s="18"/>
      <c r="CD98" s="18"/>
      <c r="CE98" s="18"/>
      <c r="CF98" s="23"/>
    </row>
    <row r="99" spans="2:84" ht="15" customHeight="1" x14ac:dyDescent="0.3">
      <c r="B99" s="5" t="s">
        <v>18</v>
      </c>
      <c r="AL99" s="83">
        <f>SUM(AL97:AL98)</f>
        <v>0</v>
      </c>
      <c r="AM99" s="7" t="s">
        <v>222</v>
      </c>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row>
    <row r="100" spans="2:84" ht="15" customHeight="1" x14ac:dyDescent="0.3">
      <c r="B100" s="173"/>
      <c r="C100" s="174"/>
      <c r="D100" s="174"/>
      <c r="E100" s="174"/>
      <c r="F100" s="174"/>
      <c r="G100" s="174"/>
      <c r="H100" s="174"/>
      <c r="I100" s="174"/>
      <c r="J100" s="174"/>
      <c r="K100" s="174"/>
      <c r="L100" s="174"/>
      <c r="M100" s="174"/>
      <c r="N100" s="174"/>
      <c r="O100" s="174"/>
      <c r="P100" s="174"/>
      <c r="Q100" s="174"/>
      <c r="R100" s="174"/>
      <c r="S100" s="174"/>
      <c r="T100" s="174"/>
      <c r="U100" s="174"/>
      <c r="V100" s="174"/>
      <c r="W100" s="174"/>
      <c r="X100" s="174"/>
      <c r="Y100" s="174"/>
      <c r="Z100" s="174"/>
      <c r="AA100" s="174"/>
      <c r="AB100" s="174"/>
      <c r="AC100" s="174"/>
      <c r="AD100" s="174"/>
      <c r="AE100" s="174"/>
      <c r="AF100" s="174"/>
      <c r="AG100" s="174"/>
      <c r="AH100" s="174"/>
      <c r="AI100" s="174"/>
      <c r="AJ100" s="175"/>
      <c r="AL100" s="83">
        <f>IF(OR(AM70=2,AM72=2),2,1)</f>
        <v>1</v>
      </c>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c r="BV100" s="23"/>
      <c r="BW100" s="23"/>
      <c r="BX100" s="23"/>
      <c r="BY100" s="23"/>
      <c r="BZ100" s="23"/>
      <c r="CA100" s="23"/>
      <c r="CB100" s="23"/>
      <c r="CC100" s="23"/>
      <c r="CD100" s="23"/>
      <c r="CE100" s="23"/>
      <c r="CF100" s="23"/>
    </row>
    <row r="101" spans="2:84" ht="15" customHeight="1" x14ac:dyDescent="0.3">
      <c r="B101" s="176"/>
      <c r="C101" s="177"/>
      <c r="D101" s="177"/>
      <c r="E101" s="177"/>
      <c r="F101" s="177"/>
      <c r="G101" s="177"/>
      <c r="H101" s="177"/>
      <c r="I101" s="177"/>
      <c r="J101" s="177"/>
      <c r="K101" s="177"/>
      <c r="L101" s="177"/>
      <c r="M101" s="177"/>
      <c r="N101" s="177"/>
      <c r="O101" s="177"/>
      <c r="P101" s="177"/>
      <c r="Q101" s="177"/>
      <c r="R101" s="177"/>
      <c r="S101" s="177"/>
      <c r="T101" s="177"/>
      <c r="U101" s="177"/>
      <c r="V101" s="177"/>
      <c r="W101" s="177"/>
      <c r="X101" s="177"/>
      <c r="Y101" s="177"/>
      <c r="Z101" s="177"/>
      <c r="AA101" s="177"/>
      <c r="AB101" s="177"/>
      <c r="AC101" s="177"/>
      <c r="AD101" s="177"/>
      <c r="AE101" s="177"/>
      <c r="AF101" s="177"/>
      <c r="AG101" s="177"/>
      <c r="AH101" s="177"/>
      <c r="AI101" s="177"/>
      <c r="AJ101" s="178"/>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c r="BV101" s="23"/>
      <c r="BW101" s="23"/>
      <c r="BX101" s="23"/>
      <c r="BY101" s="23"/>
      <c r="BZ101" s="23"/>
      <c r="CA101" s="23"/>
      <c r="CB101" s="23"/>
      <c r="CC101" s="23"/>
      <c r="CD101" s="23"/>
      <c r="CE101" s="23"/>
      <c r="CF101" s="23"/>
    </row>
    <row r="102" spans="2:84" ht="15" customHeight="1" x14ac:dyDescent="0.3">
      <c r="B102" s="176"/>
      <c r="C102" s="177"/>
      <c r="D102" s="177"/>
      <c r="E102" s="177"/>
      <c r="F102" s="177"/>
      <c r="G102" s="177"/>
      <c r="H102" s="177"/>
      <c r="I102" s="177"/>
      <c r="J102" s="177"/>
      <c r="K102" s="177"/>
      <c r="L102" s="177"/>
      <c r="M102" s="177"/>
      <c r="N102" s="177"/>
      <c r="O102" s="177"/>
      <c r="P102" s="177"/>
      <c r="Q102" s="177"/>
      <c r="R102" s="177"/>
      <c r="S102" s="177"/>
      <c r="T102" s="177"/>
      <c r="U102" s="177"/>
      <c r="V102" s="177"/>
      <c r="W102" s="177"/>
      <c r="X102" s="177"/>
      <c r="Y102" s="177"/>
      <c r="Z102" s="177"/>
      <c r="AA102" s="177"/>
      <c r="AB102" s="177"/>
      <c r="AC102" s="177"/>
      <c r="AD102" s="177"/>
      <c r="AE102" s="177"/>
      <c r="AF102" s="177"/>
      <c r="AG102" s="177"/>
      <c r="AH102" s="177"/>
      <c r="AI102" s="177"/>
      <c r="AJ102" s="178"/>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c r="BV102" s="23"/>
      <c r="BW102" s="23"/>
      <c r="BX102" s="23"/>
      <c r="BY102" s="23"/>
      <c r="BZ102" s="23"/>
      <c r="CA102" s="23"/>
      <c r="CB102" s="23"/>
      <c r="CC102" s="23"/>
      <c r="CD102" s="23"/>
      <c r="CE102" s="23"/>
      <c r="CF102" s="23"/>
    </row>
    <row r="103" spans="2:84" ht="15" customHeight="1" x14ac:dyDescent="0.3">
      <c r="B103" s="176"/>
      <c r="C103" s="177"/>
      <c r="D103" s="177"/>
      <c r="E103" s="177"/>
      <c r="F103" s="177"/>
      <c r="G103" s="177"/>
      <c r="H103" s="177"/>
      <c r="I103" s="177"/>
      <c r="J103" s="177"/>
      <c r="K103" s="177"/>
      <c r="L103" s="177"/>
      <c r="M103" s="177"/>
      <c r="N103" s="177"/>
      <c r="O103" s="177"/>
      <c r="P103" s="177"/>
      <c r="Q103" s="177"/>
      <c r="R103" s="177"/>
      <c r="S103" s="177"/>
      <c r="T103" s="177"/>
      <c r="U103" s="177"/>
      <c r="V103" s="177"/>
      <c r="W103" s="177"/>
      <c r="X103" s="177"/>
      <c r="Y103" s="177"/>
      <c r="Z103" s="177"/>
      <c r="AA103" s="177"/>
      <c r="AB103" s="177"/>
      <c r="AC103" s="177"/>
      <c r="AD103" s="177"/>
      <c r="AE103" s="177"/>
      <c r="AF103" s="177"/>
      <c r="AG103" s="177"/>
      <c r="AH103" s="177"/>
      <c r="AI103" s="177"/>
      <c r="AJ103" s="178"/>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c r="BT103" s="23"/>
      <c r="BU103" s="23"/>
      <c r="BV103" s="23"/>
      <c r="BW103" s="23"/>
      <c r="BX103" s="23"/>
      <c r="BY103" s="23"/>
      <c r="BZ103" s="23"/>
      <c r="CA103" s="23"/>
      <c r="CB103" s="23"/>
      <c r="CC103" s="23"/>
      <c r="CD103" s="23"/>
      <c r="CE103" s="23"/>
      <c r="CF103" s="23"/>
    </row>
    <row r="104" spans="2:84" ht="15" customHeight="1" x14ac:dyDescent="0.3">
      <c r="B104" s="176"/>
      <c r="C104" s="177"/>
      <c r="D104" s="177"/>
      <c r="E104" s="177"/>
      <c r="F104" s="177"/>
      <c r="G104" s="177"/>
      <c r="H104" s="177"/>
      <c r="I104" s="177"/>
      <c r="J104" s="177"/>
      <c r="K104" s="177"/>
      <c r="L104" s="177"/>
      <c r="M104" s="177"/>
      <c r="N104" s="177"/>
      <c r="O104" s="177"/>
      <c r="P104" s="177"/>
      <c r="Q104" s="177"/>
      <c r="R104" s="177"/>
      <c r="S104" s="177"/>
      <c r="T104" s="177"/>
      <c r="U104" s="177"/>
      <c r="V104" s="177"/>
      <c r="W104" s="177"/>
      <c r="X104" s="177"/>
      <c r="Y104" s="177"/>
      <c r="Z104" s="177"/>
      <c r="AA104" s="177"/>
      <c r="AB104" s="177"/>
      <c r="AC104" s="177"/>
      <c r="AD104" s="177"/>
      <c r="AE104" s="177"/>
      <c r="AF104" s="177"/>
      <c r="AG104" s="177"/>
      <c r="AH104" s="177"/>
      <c r="AI104" s="177"/>
      <c r="AJ104" s="178"/>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c r="BT104" s="23"/>
      <c r="BU104" s="23"/>
      <c r="BV104" s="23"/>
      <c r="BW104" s="23"/>
      <c r="BX104" s="23"/>
      <c r="BY104" s="23"/>
      <c r="BZ104" s="23"/>
      <c r="CA104" s="23"/>
      <c r="CB104" s="23"/>
      <c r="CC104" s="23"/>
      <c r="CD104" s="23"/>
      <c r="CE104" s="23"/>
      <c r="CF104" s="23"/>
    </row>
    <row r="105" spans="2:84" ht="15" customHeight="1" x14ac:dyDescent="0.3">
      <c r="B105" s="176"/>
      <c r="C105" s="177"/>
      <c r="D105" s="177"/>
      <c r="E105" s="177"/>
      <c r="F105" s="177"/>
      <c r="G105" s="177"/>
      <c r="H105" s="177"/>
      <c r="I105" s="177"/>
      <c r="J105" s="177"/>
      <c r="K105" s="177"/>
      <c r="L105" s="177"/>
      <c r="M105" s="177"/>
      <c r="N105" s="177"/>
      <c r="O105" s="177"/>
      <c r="P105" s="177"/>
      <c r="Q105" s="177"/>
      <c r="R105" s="177"/>
      <c r="S105" s="177"/>
      <c r="T105" s="177"/>
      <c r="U105" s="177"/>
      <c r="V105" s="177"/>
      <c r="W105" s="177"/>
      <c r="X105" s="177"/>
      <c r="Y105" s="177"/>
      <c r="Z105" s="177"/>
      <c r="AA105" s="177"/>
      <c r="AB105" s="177"/>
      <c r="AC105" s="177"/>
      <c r="AD105" s="177"/>
      <c r="AE105" s="177"/>
      <c r="AF105" s="177"/>
      <c r="AG105" s="177"/>
      <c r="AH105" s="177"/>
      <c r="AI105" s="177"/>
      <c r="AJ105" s="178"/>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c r="BQ105" s="23"/>
      <c r="BR105" s="23"/>
      <c r="BS105" s="23"/>
      <c r="BT105" s="23"/>
      <c r="BU105" s="23"/>
      <c r="BV105" s="23"/>
      <c r="BW105" s="23"/>
      <c r="BX105" s="23"/>
      <c r="BY105" s="23"/>
      <c r="BZ105" s="23"/>
      <c r="CA105" s="23"/>
      <c r="CB105" s="23"/>
      <c r="CC105" s="23"/>
      <c r="CD105" s="23"/>
      <c r="CE105" s="23"/>
      <c r="CF105" s="23"/>
    </row>
    <row r="106" spans="2:84" ht="15" customHeight="1" x14ac:dyDescent="0.3">
      <c r="B106" s="179"/>
      <c r="C106" s="180"/>
      <c r="D106" s="180"/>
      <c r="E106" s="180"/>
      <c r="F106" s="180"/>
      <c r="G106" s="180"/>
      <c r="H106" s="180"/>
      <c r="I106" s="180"/>
      <c r="J106" s="180"/>
      <c r="K106" s="180"/>
      <c r="L106" s="180"/>
      <c r="M106" s="180"/>
      <c r="N106" s="180"/>
      <c r="O106" s="180"/>
      <c r="P106" s="180"/>
      <c r="Q106" s="180"/>
      <c r="R106" s="180"/>
      <c r="S106" s="180"/>
      <c r="T106" s="180"/>
      <c r="U106" s="180"/>
      <c r="V106" s="180"/>
      <c r="W106" s="180"/>
      <c r="X106" s="180"/>
      <c r="Y106" s="180"/>
      <c r="Z106" s="180"/>
      <c r="AA106" s="180"/>
      <c r="AB106" s="180"/>
      <c r="AC106" s="180"/>
      <c r="AD106" s="180"/>
      <c r="AE106" s="180"/>
      <c r="AF106" s="180"/>
      <c r="AG106" s="180"/>
      <c r="AH106" s="180"/>
      <c r="AI106" s="180"/>
      <c r="AJ106" s="181"/>
      <c r="AT106" s="23"/>
      <c r="AU106" s="23"/>
      <c r="AV106" s="23"/>
      <c r="AW106" s="23"/>
      <c r="AX106" s="23"/>
      <c r="AY106" s="23"/>
      <c r="AZ106" s="23"/>
      <c r="BA106" s="23"/>
      <c r="BB106" s="23"/>
      <c r="BC106" s="23"/>
      <c r="BD106" s="23"/>
      <c r="BE106" s="23"/>
      <c r="BF106" s="23"/>
      <c r="BG106" s="23"/>
      <c r="BH106" s="23"/>
      <c r="BI106" s="23"/>
      <c r="BJ106" s="23"/>
      <c r="BK106" s="23"/>
      <c r="BL106" s="23"/>
      <c r="BM106" s="23"/>
      <c r="BN106" s="23"/>
      <c r="BO106" s="23"/>
      <c r="BP106" s="23"/>
      <c r="BQ106" s="23"/>
      <c r="BR106" s="23"/>
      <c r="BS106" s="23"/>
      <c r="BT106" s="23"/>
      <c r="BU106" s="23"/>
      <c r="BV106" s="23"/>
      <c r="BW106" s="23"/>
      <c r="BX106" s="23"/>
      <c r="BY106" s="23"/>
      <c r="BZ106" s="23"/>
      <c r="CA106" s="23"/>
      <c r="CB106" s="23"/>
      <c r="CC106" s="23"/>
      <c r="CD106" s="23"/>
      <c r="CE106" s="23"/>
      <c r="CF106" s="23"/>
    </row>
    <row r="107" spans="2:84" ht="15" customHeight="1" x14ac:dyDescent="0.3">
      <c r="AK107" s="26"/>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c r="BT107" s="23"/>
      <c r="BU107" s="23"/>
      <c r="BV107" s="23"/>
      <c r="BW107" s="23"/>
      <c r="BX107" s="23"/>
      <c r="BY107" s="23"/>
      <c r="BZ107" s="23"/>
      <c r="CA107" s="23"/>
      <c r="CB107" s="23"/>
      <c r="CC107" s="23"/>
      <c r="CD107" s="23"/>
      <c r="CE107" s="23"/>
      <c r="CF107" s="23"/>
    </row>
    <row r="108" spans="2:84" ht="15" customHeight="1" x14ac:dyDescent="0.3">
      <c r="AK108" s="26"/>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c r="BT108" s="23"/>
      <c r="BU108" s="23"/>
      <c r="BV108" s="23"/>
      <c r="BW108" s="23"/>
      <c r="BX108" s="23"/>
      <c r="BY108" s="23"/>
      <c r="BZ108" s="23"/>
      <c r="CA108" s="23"/>
      <c r="CB108" s="23"/>
      <c r="CC108" s="23"/>
      <c r="CD108" s="23"/>
      <c r="CE108" s="23"/>
      <c r="CF108" s="23"/>
    </row>
    <row r="109" spans="2:84" ht="15" customHeight="1" x14ac:dyDescent="0.3">
      <c r="B109" s="166">
        <f>Tables!$F$13</f>
        <v>45931</v>
      </c>
      <c r="C109" s="166"/>
      <c r="D109" s="166"/>
      <c r="E109" s="166"/>
      <c r="F109" s="166"/>
      <c r="G109" s="166"/>
      <c r="H109" s="166"/>
      <c r="R109" s="165" t="s">
        <v>183</v>
      </c>
      <c r="S109" s="165"/>
      <c r="T109" s="165"/>
      <c r="U109" s="165"/>
      <c r="AK109" s="26"/>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c r="BT109" s="23"/>
      <c r="BU109" s="23"/>
      <c r="BV109" s="23"/>
      <c r="BW109" s="23"/>
      <c r="BX109" s="23"/>
      <c r="BY109" s="23"/>
      <c r="BZ109" s="23"/>
      <c r="CA109" s="23"/>
      <c r="CB109" s="23"/>
      <c r="CC109" s="23"/>
      <c r="CD109" s="23"/>
      <c r="CE109" s="23"/>
      <c r="CF109" s="23"/>
    </row>
    <row r="110" spans="2:84" ht="15" customHeight="1" x14ac:dyDescent="0.3">
      <c r="C110" s="2" t="s">
        <v>1</v>
      </c>
      <c r="D110" s="172">
        <f>IF(ISBLANK($E$7),0,$E$7)</f>
        <v>0</v>
      </c>
      <c r="E110" s="172"/>
      <c r="F110" s="172"/>
      <c r="G110" s="172"/>
      <c r="H110" s="172"/>
      <c r="I110" s="172"/>
      <c r="J110" s="172"/>
      <c r="K110" s="172"/>
      <c r="L110" s="172"/>
      <c r="M110" s="172"/>
      <c r="N110" s="172"/>
      <c r="O110" s="172"/>
      <c r="P110" s="172"/>
      <c r="Q110" s="172"/>
      <c r="R110" s="172"/>
      <c r="S110" s="172"/>
      <c r="T110" s="172"/>
      <c r="U110" s="172"/>
      <c r="V110" s="172"/>
      <c r="W110" s="172"/>
      <c r="X110" s="172"/>
      <c r="Y110" s="172"/>
      <c r="Z110" s="30"/>
      <c r="AD110" s="2" t="s">
        <v>17</v>
      </c>
      <c r="AE110" s="160">
        <f>IF(ISBLANK($AE$7),0,$AE$7)</f>
        <v>0</v>
      </c>
      <c r="AF110" s="160"/>
      <c r="AG110" s="160"/>
      <c r="AH110" s="160"/>
      <c r="AI110" s="160"/>
      <c r="AJ110" s="160"/>
      <c r="AT110" s="23"/>
      <c r="AU110" s="23"/>
      <c r="AV110" s="23"/>
      <c r="AW110" s="23"/>
      <c r="AX110" s="23"/>
      <c r="AY110" s="23"/>
      <c r="AZ110" s="23"/>
      <c r="BA110" s="23"/>
      <c r="BB110" s="23"/>
      <c r="BC110" s="23"/>
      <c r="BD110" s="23"/>
      <c r="BE110" s="23"/>
      <c r="BF110" s="23"/>
      <c r="BG110" s="23"/>
      <c r="BH110" s="23"/>
      <c r="BI110" s="23"/>
      <c r="BJ110" s="23"/>
      <c r="BK110" s="23"/>
      <c r="BL110" s="23"/>
      <c r="BM110" s="23"/>
      <c r="BN110" s="23"/>
      <c r="BO110" s="23"/>
      <c r="BP110" s="23"/>
      <c r="BQ110" s="23"/>
      <c r="BR110" s="23"/>
      <c r="BS110" s="23"/>
      <c r="BT110" s="23"/>
      <c r="BU110" s="23"/>
      <c r="BV110" s="23"/>
      <c r="BW110" s="23"/>
      <c r="BX110" s="23"/>
      <c r="BY110" s="23"/>
      <c r="BZ110" s="23"/>
      <c r="CA110" s="23"/>
      <c r="CB110" s="23"/>
      <c r="CC110" s="23"/>
      <c r="CD110" s="23"/>
      <c r="CE110" s="23"/>
      <c r="CF110" s="23"/>
    </row>
    <row r="111" spans="2:84" ht="15" customHeight="1" x14ac:dyDescent="0.3">
      <c r="C111" s="31"/>
      <c r="D111" s="31"/>
      <c r="E111" s="31"/>
      <c r="F111" s="31"/>
      <c r="G111" s="31"/>
      <c r="H111" s="31"/>
      <c r="I111" s="31"/>
      <c r="J111" s="2"/>
      <c r="K111" s="2"/>
      <c r="L111" s="2"/>
      <c r="M111" s="2"/>
      <c r="N111" s="31"/>
      <c r="O111" s="30"/>
      <c r="P111" s="30"/>
      <c r="Q111" s="30"/>
      <c r="R111" s="30"/>
      <c r="S111" s="30"/>
      <c r="T111" s="30"/>
      <c r="U111" s="30"/>
      <c r="V111" s="30"/>
      <c r="W111" s="30"/>
      <c r="X111" s="30"/>
      <c r="Y111" s="30"/>
      <c r="Z111" s="30"/>
      <c r="AD111" s="2" t="s">
        <v>28</v>
      </c>
      <c r="AE111" s="183">
        <f>IF(ISBLANK($AE$8),0,$AE$8)</f>
        <v>0</v>
      </c>
      <c r="AF111" s="183"/>
      <c r="AG111" s="183"/>
      <c r="AH111" s="183"/>
      <c r="AI111" s="183"/>
      <c r="AJ111" s="18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3"/>
      <c r="BR111" s="23"/>
      <c r="BS111" s="23"/>
      <c r="BT111" s="23"/>
      <c r="BU111" s="23"/>
      <c r="BV111" s="23"/>
      <c r="BW111" s="23"/>
      <c r="BX111" s="23"/>
      <c r="BY111" s="23"/>
      <c r="BZ111" s="23"/>
      <c r="CA111" s="23"/>
      <c r="CB111" s="23"/>
      <c r="CC111" s="23"/>
      <c r="CD111" s="23"/>
      <c r="CE111" s="23"/>
      <c r="CF111" s="23"/>
    </row>
    <row r="112" spans="2:84" ht="15" customHeight="1" x14ac:dyDescent="0.3">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T112" s="23"/>
      <c r="AU112" s="23"/>
      <c r="AV112" s="23"/>
      <c r="AW112" s="23"/>
      <c r="AX112" s="23"/>
      <c r="AY112" s="23"/>
      <c r="AZ112" s="23"/>
      <c r="BA112" s="23"/>
      <c r="BB112" s="23"/>
      <c r="BC112" s="23"/>
      <c r="BD112" s="23"/>
      <c r="BE112" s="23"/>
      <c r="BF112" s="23"/>
      <c r="BG112" s="23"/>
      <c r="BH112" s="23"/>
      <c r="BI112" s="23"/>
      <c r="BJ112" s="23"/>
      <c r="BK112" s="23"/>
      <c r="BL112" s="23"/>
      <c r="BM112" s="23"/>
      <c r="BN112" s="23"/>
      <c r="BO112" s="23"/>
      <c r="BP112" s="23"/>
      <c r="BQ112" s="23"/>
      <c r="BR112" s="23"/>
      <c r="BS112" s="23"/>
      <c r="BT112" s="23"/>
      <c r="BU112" s="23"/>
      <c r="BV112" s="23"/>
      <c r="BW112" s="23"/>
      <c r="BX112" s="23"/>
      <c r="BY112" s="23"/>
      <c r="BZ112" s="23"/>
      <c r="CA112" s="23"/>
      <c r="CB112" s="23"/>
      <c r="CC112" s="23"/>
      <c r="CD112" s="23"/>
      <c r="CE112" s="23"/>
      <c r="CF112" s="23"/>
    </row>
    <row r="113" spans="2:84" ht="15" customHeight="1" x14ac:dyDescent="0.3">
      <c r="B113" s="1" t="s">
        <v>15</v>
      </c>
      <c r="C113" s="1"/>
      <c r="D113" s="1"/>
      <c r="E113" s="1"/>
      <c r="F113" s="1"/>
      <c r="G113" s="1"/>
      <c r="H113" s="1"/>
      <c r="I113" s="1"/>
      <c r="AT113" s="23"/>
      <c r="AU113" s="23"/>
      <c r="AV113" s="23"/>
      <c r="AW113" s="23"/>
      <c r="AX113" s="23"/>
      <c r="AY113" s="23"/>
      <c r="AZ113" s="23"/>
      <c r="BA113" s="23"/>
      <c r="BB113" s="23"/>
      <c r="BC113" s="23"/>
      <c r="BD113" s="23"/>
      <c r="BE113" s="23"/>
      <c r="BF113" s="23"/>
      <c r="BG113" s="23"/>
      <c r="BH113" s="23"/>
      <c r="BI113" s="23"/>
      <c r="BJ113" s="23"/>
      <c r="BK113" s="23"/>
      <c r="BL113" s="23"/>
      <c r="BM113" s="23"/>
      <c r="BN113" s="23"/>
      <c r="BO113" s="23"/>
      <c r="BP113" s="23"/>
      <c r="BQ113" s="23"/>
      <c r="BR113" s="23"/>
      <c r="BS113" s="23"/>
      <c r="BT113" s="23"/>
      <c r="BU113" s="23"/>
      <c r="BV113" s="23"/>
      <c r="BW113" s="23"/>
      <c r="BX113" s="23"/>
      <c r="BY113" s="23"/>
      <c r="BZ113" s="23"/>
      <c r="CA113" s="23"/>
      <c r="CB113" s="23"/>
      <c r="CC113" s="23"/>
      <c r="CD113" s="23"/>
      <c r="CE113" s="23"/>
      <c r="CF113" s="23"/>
    </row>
    <row r="114" spans="2:84" ht="4.95" customHeight="1" x14ac:dyDescent="0.3">
      <c r="B114" s="1"/>
      <c r="C114" s="1"/>
      <c r="D114" s="1"/>
      <c r="E114" s="1"/>
      <c r="F114" s="1"/>
      <c r="G114" s="1"/>
      <c r="H114" s="1"/>
      <c r="I114" s="1"/>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c r="BV114" s="23"/>
      <c r="BW114" s="23"/>
      <c r="BX114" s="23"/>
      <c r="BY114" s="23"/>
      <c r="BZ114" s="23"/>
      <c r="CA114" s="23"/>
      <c r="CB114" s="23"/>
      <c r="CC114" s="23"/>
      <c r="CD114" s="23"/>
      <c r="CE114" s="23"/>
      <c r="CF114" s="23"/>
    </row>
    <row r="115" spans="2:84" ht="15" customHeight="1" x14ac:dyDescent="0.3">
      <c r="B115" s="64" t="s">
        <v>202</v>
      </c>
      <c r="C115" s="1"/>
      <c r="D115" s="1"/>
      <c r="E115" s="1"/>
      <c r="F115" s="1"/>
      <c r="G115" s="1"/>
      <c r="H115" s="1"/>
      <c r="I115" s="1"/>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c r="BY115" s="23"/>
      <c r="BZ115" s="23"/>
      <c r="CA115" s="23"/>
      <c r="CB115" s="23"/>
      <c r="CC115" s="23"/>
      <c r="CD115" s="23"/>
      <c r="CE115" s="23"/>
      <c r="CF115" s="23"/>
    </row>
    <row r="116" spans="2:84" ht="15" customHeight="1" x14ac:dyDescent="0.3">
      <c r="B116" s="1"/>
      <c r="C116" s="24" t="s">
        <v>75</v>
      </c>
      <c r="D116" s="64" t="str">
        <f>"Is designed in accordance with the latest version of the "&amp;Tables!F23&amp;"'s requirements;"</f>
        <v>Is designed in accordance with the latest version of the City's requirements;</v>
      </c>
      <c r="E116" s="48"/>
      <c r="F116" s="48"/>
      <c r="G116" s="1"/>
      <c r="H116" s="1"/>
      <c r="I116" s="1"/>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c r="CB116" s="23"/>
      <c r="CC116" s="23"/>
      <c r="CD116" s="23"/>
      <c r="CE116" s="23"/>
      <c r="CF116" s="23"/>
    </row>
    <row r="117" spans="2:84" ht="15" customHeight="1" x14ac:dyDescent="0.3">
      <c r="B117" s="1"/>
      <c r="C117" s="24" t="s">
        <v>75</v>
      </c>
      <c r="D117" s="64" t="s">
        <v>203</v>
      </c>
      <c r="E117" s="48"/>
      <c r="F117" s="48"/>
      <c r="G117" s="1"/>
      <c r="H117" s="1"/>
      <c r="I117" s="1"/>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c r="BT117" s="23"/>
      <c r="BU117" s="23"/>
      <c r="BV117" s="23"/>
      <c r="BW117" s="23"/>
      <c r="BX117" s="23"/>
      <c r="BY117" s="23"/>
      <c r="BZ117" s="23"/>
      <c r="CA117" s="23"/>
      <c r="CB117" s="23"/>
      <c r="CC117" s="23"/>
      <c r="CD117" s="23"/>
      <c r="CE117" s="23"/>
      <c r="CF117" s="23"/>
    </row>
    <row r="118" spans="2:84" ht="15" customHeight="1" x14ac:dyDescent="0.3">
      <c r="B118" s="1"/>
      <c r="C118" s="24" t="s">
        <v>75</v>
      </c>
      <c r="D118" s="64" t="s">
        <v>348</v>
      </c>
      <c r="E118" s="64"/>
      <c r="F118" s="64"/>
      <c r="G118" s="1"/>
      <c r="H118" s="1"/>
      <c r="I118" s="1"/>
      <c r="AT118" s="23"/>
      <c r="AU118" s="23"/>
      <c r="AV118" s="23"/>
      <c r="AW118" s="23"/>
      <c r="AX118" s="23"/>
      <c r="AY118" s="23"/>
      <c r="AZ118" s="23"/>
      <c r="BA118" s="23"/>
      <c r="BB118" s="23"/>
      <c r="BC118" s="23"/>
      <c r="BD118" s="23"/>
      <c r="BE118" s="23"/>
      <c r="BF118" s="23"/>
      <c r="BG118" s="23"/>
      <c r="BH118" s="23"/>
      <c r="BI118" s="23"/>
      <c r="BJ118" s="23"/>
      <c r="BK118" s="23"/>
      <c r="BL118" s="23"/>
      <c r="BM118" s="23"/>
      <c r="BN118" s="23"/>
      <c r="BO118" s="23"/>
      <c r="BP118" s="23"/>
      <c r="BQ118" s="23"/>
      <c r="BR118" s="23"/>
      <c r="BS118" s="23"/>
      <c r="BT118" s="23"/>
      <c r="BU118" s="23"/>
      <c r="BV118" s="23"/>
      <c r="BW118" s="23"/>
      <c r="BX118" s="23"/>
      <c r="BY118" s="23"/>
      <c r="BZ118" s="23"/>
      <c r="CA118" s="23"/>
      <c r="CB118" s="23"/>
      <c r="CC118" s="23"/>
      <c r="CD118" s="23"/>
      <c r="CE118" s="23"/>
      <c r="CF118" s="23"/>
    </row>
    <row r="119" spans="2:84" ht="15" customHeight="1" x14ac:dyDescent="0.3">
      <c r="B119" s="1"/>
      <c r="C119" s="24"/>
      <c r="D119" s="64" t="s">
        <v>349</v>
      </c>
      <c r="E119" s="64"/>
      <c r="F119" s="64"/>
      <c r="G119" s="1"/>
      <c r="H119" s="1"/>
      <c r="I119" s="1"/>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row>
    <row r="120" spans="2:84" ht="15" customHeight="1" x14ac:dyDescent="0.3">
      <c r="B120" s="1"/>
      <c r="C120" s="24" t="s">
        <v>75</v>
      </c>
      <c r="D120" s="64" t="s">
        <v>238</v>
      </c>
      <c r="E120" s="64"/>
      <c r="F120" s="64"/>
      <c r="G120" s="1"/>
      <c r="H120" s="1"/>
      <c r="I120" s="1"/>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c r="BT120" s="23"/>
      <c r="BU120" s="23"/>
      <c r="BV120" s="23"/>
      <c r="BW120" s="23"/>
      <c r="BX120" s="23"/>
      <c r="BY120" s="23"/>
      <c r="BZ120" s="23"/>
      <c r="CA120" s="23"/>
      <c r="CB120" s="23"/>
      <c r="CC120" s="23"/>
      <c r="CD120" s="23"/>
      <c r="CE120" s="23"/>
      <c r="CF120" s="23"/>
    </row>
    <row r="121" spans="2:84" ht="4.95" customHeight="1" x14ac:dyDescent="0.3">
      <c r="B121" s="1"/>
      <c r="C121" s="1"/>
      <c r="D121" s="1"/>
      <c r="E121" s="1"/>
      <c r="F121" s="1"/>
      <c r="G121" s="1"/>
      <c r="H121" s="1"/>
      <c r="I121" s="1"/>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c r="BT121" s="23"/>
      <c r="BU121" s="23"/>
      <c r="BV121" s="23"/>
      <c r="BW121" s="23"/>
      <c r="BX121" s="23"/>
      <c r="BY121" s="23"/>
      <c r="BZ121" s="23"/>
      <c r="CA121" s="23"/>
      <c r="CB121" s="23"/>
      <c r="CC121" s="23"/>
      <c r="CD121" s="23"/>
      <c r="CE121" s="23"/>
      <c r="CF121" s="23"/>
    </row>
    <row r="122" spans="2:84" ht="15" customHeight="1" x14ac:dyDescent="0.3">
      <c r="E122" s="2" t="s">
        <v>123</v>
      </c>
      <c r="F122" s="168"/>
      <c r="G122" s="168"/>
      <c r="H122" s="168"/>
      <c r="I122" s="168"/>
      <c r="J122" s="168"/>
      <c r="K122" s="168"/>
      <c r="L122" s="168"/>
      <c r="M122" s="168"/>
      <c r="N122" s="168"/>
      <c r="O122" s="168"/>
      <c r="P122" s="168"/>
      <c r="Q122" s="168"/>
      <c r="R122" s="168"/>
      <c r="S122" s="168"/>
      <c r="T122" s="168"/>
      <c r="U122" s="168"/>
      <c r="V122" s="168"/>
      <c r="W122" s="168"/>
      <c r="X122" s="168"/>
      <c r="Y122" s="168"/>
      <c r="Z122" s="168"/>
      <c r="AC122" s="2" t="s">
        <v>239</v>
      </c>
      <c r="AD122" s="2"/>
      <c r="AE122" s="2"/>
      <c r="AF122" s="2"/>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c r="BV122" s="23"/>
      <c r="BW122" s="23"/>
      <c r="BX122" s="23"/>
      <c r="BY122" s="23"/>
      <c r="BZ122" s="23"/>
      <c r="CA122" s="23"/>
      <c r="CB122" s="23"/>
      <c r="CC122" s="23"/>
      <c r="CD122" s="23"/>
      <c r="CE122" s="23"/>
      <c r="CF122" s="23"/>
    </row>
    <row r="123" spans="2:84" ht="15" customHeight="1" x14ac:dyDescent="0.3">
      <c r="E123" s="2" t="s">
        <v>95</v>
      </c>
      <c r="F123" s="167"/>
      <c r="G123" s="167"/>
      <c r="H123" s="167"/>
      <c r="I123" s="167"/>
      <c r="J123" s="167"/>
      <c r="K123" s="167"/>
      <c r="L123" s="167"/>
      <c r="M123" s="167"/>
      <c r="N123" s="167"/>
      <c r="O123" s="167"/>
      <c r="P123" s="167"/>
      <c r="Q123" s="167"/>
      <c r="R123" s="167"/>
      <c r="S123" s="167"/>
      <c r="T123" s="167"/>
      <c r="U123" s="167"/>
      <c r="V123" s="167"/>
      <c r="W123" s="167"/>
      <c r="X123" s="167"/>
      <c r="Y123" s="167"/>
      <c r="Z123" s="167"/>
      <c r="AT123" s="23"/>
      <c r="AU123" s="23"/>
      <c r="AV123" s="23"/>
      <c r="AW123" s="23"/>
      <c r="AX123" s="23"/>
      <c r="AY123" s="23"/>
      <c r="AZ123" s="23"/>
      <c r="BA123" s="23"/>
      <c r="BB123" s="23"/>
      <c r="BC123" s="23"/>
      <c r="BD123" s="23"/>
      <c r="BE123" s="23"/>
      <c r="BF123" s="23"/>
      <c r="BG123" s="23"/>
      <c r="BH123" s="23"/>
      <c r="BI123" s="23"/>
      <c r="BJ123" s="23"/>
      <c r="BK123" s="23"/>
      <c r="BL123" s="23"/>
      <c r="BM123" s="23"/>
      <c r="BN123" s="23"/>
      <c r="BO123" s="23"/>
      <c r="BP123" s="23"/>
      <c r="BQ123" s="23"/>
      <c r="BR123" s="23"/>
      <c r="BS123" s="23"/>
      <c r="BT123" s="23"/>
      <c r="BU123" s="23"/>
      <c r="BV123" s="23"/>
      <c r="BW123" s="23"/>
      <c r="BX123" s="23"/>
      <c r="BY123" s="23"/>
      <c r="BZ123" s="23"/>
      <c r="CA123" s="23"/>
      <c r="CB123" s="23"/>
      <c r="CC123" s="23"/>
      <c r="CD123" s="23"/>
      <c r="CE123" s="23"/>
      <c r="CF123" s="23"/>
    </row>
    <row r="124" spans="2:84" ht="15" customHeight="1" x14ac:dyDescent="0.3">
      <c r="E124" s="2" t="s">
        <v>96</v>
      </c>
      <c r="F124" s="167"/>
      <c r="G124" s="167"/>
      <c r="H124" s="167"/>
      <c r="I124" s="167"/>
      <c r="J124" s="167"/>
      <c r="K124" s="167"/>
      <c r="L124" s="167"/>
      <c r="M124" s="167"/>
      <c r="N124" s="167"/>
      <c r="O124" s="167"/>
      <c r="P124" s="167"/>
      <c r="Q124" s="167"/>
      <c r="R124" s="167"/>
      <c r="S124" s="167"/>
      <c r="T124" s="167"/>
      <c r="U124" s="167"/>
      <c r="V124" s="167"/>
      <c r="W124" s="167"/>
      <c r="X124" s="167"/>
      <c r="Y124" s="167"/>
      <c r="Z124" s="167"/>
      <c r="AT124" s="23"/>
      <c r="AU124" s="23"/>
      <c r="AV124" s="23"/>
      <c r="AW124" s="23"/>
      <c r="AX124" s="23"/>
      <c r="AY124" s="23"/>
      <c r="AZ124" s="23"/>
      <c r="BA124" s="23"/>
      <c r="BB124" s="23"/>
      <c r="BC124" s="23"/>
      <c r="BD124" s="23"/>
      <c r="BE124" s="23"/>
      <c r="BF124" s="23"/>
      <c r="BG124" s="23"/>
      <c r="BH124" s="23"/>
      <c r="BI124" s="23"/>
      <c r="BJ124" s="23"/>
      <c r="BK124" s="23"/>
      <c r="BL124" s="23"/>
      <c r="BM124" s="23"/>
      <c r="BN124" s="23"/>
      <c r="BO124" s="23"/>
      <c r="BP124" s="23"/>
      <c r="BQ124" s="23"/>
      <c r="BR124" s="23"/>
      <c r="BS124" s="23"/>
      <c r="BT124" s="23"/>
      <c r="BU124" s="23"/>
      <c r="BV124" s="23"/>
      <c r="BW124" s="23"/>
      <c r="BX124" s="23"/>
      <c r="BY124" s="23"/>
      <c r="BZ124" s="23"/>
      <c r="CA124" s="23"/>
      <c r="CB124" s="23"/>
      <c r="CC124" s="23"/>
      <c r="CD124" s="23"/>
      <c r="CE124" s="23"/>
      <c r="CF124" s="23"/>
    </row>
    <row r="125" spans="2:84" ht="15" customHeight="1" x14ac:dyDescent="0.3">
      <c r="E125" s="2" t="s">
        <v>215</v>
      </c>
      <c r="F125" s="167"/>
      <c r="G125" s="167"/>
      <c r="H125" s="167"/>
      <c r="I125" s="167"/>
      <c r="J125" s="167"/>
      <c r="K125" s="167"/>
      <c r="L125" s="167"/>
      <c r="M125" s="53"/>
      <c r="N125" s="53"/>
      <c r="O125" s="89" t="s">
        <v>99</v>
      </c>
      <c r="P125" s="167"/>
      <c r="Q125" s="167"/>
      <c r="R125" s="167"/>
      <c r="S125" s="167"/>
      <c r="T125" s="53"/>
      <c r="U125" s="53"/>
      <c r="V125" s="53"/>
      <c r="W125" s="89" t="s">
        <v>100</v>
      </c>
      <c r="X125" s="169"/>
      <c r="Y125" s="169"/>
      <c r="Z125" s="169"/>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c r="BT125" s="23"/>
      <c r="BU125" s="23"/>
      <c r="BV125" s="23"/>
      <c r="BW125" s="23"/>
      <c r="BX125" s="23"/>
      <c r="BY125" s="23"/>
      <c r="BZ125" s="23"/>
      <c r="CA125" s="23"/>
      <c r="CB125" s="23"/>
      <c r="CC125" s="23"/>
      <c r="CD125" s="23"/>
      <c r="CE125" s="23"/>
      <c r="CF125" s="23"/>
    </row>
    <row r="126" spans="2:84" ht="15" customHeight="1" x14ac:dyDescent="0.3">
      <c r="E126" s="2" t="s">
        <v>97</v>
      </c>
      <c r="F126" s="170"/>
      <c r="G126" s="170"/>
      <c r="H126" s="170"/>
      <c r="I126" s="170"/>
      <c r="J126" s="170"/>
      <c r="K126" s="170"/>
      <c r="L126" s="170"/>
      <c r="M126" s="170"/>
      <c r="N126" s="170"/>
      <c r="O126" s="170"/>
      <c r="P126" s="170"/>
      <c r="Q126" s="170"/>
      <c r="R126" s="170"/>
      <c r="S126" s="170"/>
      <c r="T126" s="170"/>
      <c r="U126" s="170"/>
      <c r="V126" s="170"/>
      <c r="W126" s="170"/>
      <c r="X126" s="170"/>
      <c r="Y126" s="170"/>
      <c r="Z126" s="170"/>
      <c r="AT126" s="23"/>
      <c r="AU126" s="23"/>
      <c r="AV126" s="23"/>
      <c r="AW126" s="23"/>
      <c r="AX126" s="23"/>
      <c r="AY126" s="23"/>
      <c r="AZ126" s="23"/>
      <c r="BA126" s="23"/>
      <c r="BB126" s="23"/>
      <c r="BC126" s="23"/>
      <c r="BD126" s="23"/>
      <c r="BE126" s="23"/>
      <c r="BF126" s="23"/>
      <c r="BG126" s="23"/>
      <c r="BH126" s="23"/>
      <c r="BI126" s="23"/>
      <c r="BJ126" s="23"/>
      <c r="BK126" s="23"/>
      <c r="BL126" s="23"/>
      <c r="BM126" s="23"/>
      <c r="BN126" s="23"/>
      <c r="BO126" s="23"/>
      <c r="BP126" s="23"/>
      <c r="BQ126" s="23"/>
      <c r="BR126" s="23"/>
      <c r="BS126" s="23"/>
      <c r="BT126" s="23"/>
      <c r="BU126" s="23"/>
      <c r="BV126" s="23"/>
      <c r="BW126" s="23"/>
      <c r="BX126" s="23"/>
      <c r="BY126" s="23"/>
      <c r="BZ126" s="23"/>
      <c r="CA126" s="23"/>
      <c r="CB126" s="23"/>
      <c r="CC126" s="23"/>
      <c r="CD126" s="23"/>
      <c r="CE126" s="23"/>
      <c r="CF126" s="23"/>
    </row>
    <row r="127" spans="2:84" ht="15" customHeight="1" x14ac:dyDescent="0.3">
      <c r="E127" s="2" t="s">
        <v>101</v>
      </c>
      <c r="F127" s="171"/>
      <c r="G127" s="171"/>
      <c r="H127" s="171"/>
      <c r="I127" s="171"/>
      <c r="J127" s="171"/>
      <c r="V127" s="48"/>
      <c r="W127" s="48"/>
      <c r="X127" s="48"/>
      <c r="AT127" s="23"/>
      <c r="AU127" s="23"/>
      <c r="AV127" s="23"/>
      <c r="AW127" s="23"/>
      <c r="AX127" s="23"/>
      <c r="AY127" s="23"/>
      <c r="AZ127" s="23"/>
      <c r="BA127" s="23"/>
      <c r="BB127" s="23"/>
      <c r="BC127" s="23"/>
      <c r="BD127" s="23"/>
      <c r="BE127" s="23"/>
      <c r="BF127" s="23"/>
      <c r="BG127" s="23"/>
      <c r="BH127" s="23"/>
      <c r="BI127" s="23"/>
      <c r="BJ127" s="23"/>
      <c r="BK127" s="23"/>
      <c r="BL127" s="23"/>
      <c r="BM127" s="23"/>
      <c r="BN127" s="23"/>
      <c r="BO127" s="23"/>
      <c r="BP127" s="23"/>
      <c r="BQ127" s="23"/>
      <c r="BR127" s="23"/>
      <c r="BS127" s="23"/>
      <c r="BT127" s="23"/>
      <c r="BU127" s="23"/>
      <c r="BV127" s="23"/>
      <c r="BW127" s="23"/>
      <c r="BX127" s="23"/>
      <c r="BY127" s="23"/>
      <c r="BZ127" s="23"/>
      <c r="CA127" s="23"/>
      <c r="CB127" s="23"/>
      <c r="CC127" s="23"/>
      <c r="CD127" s="23"/>
      <c r="CE127" s="23"/>
      <c r="CF127" s="23"/>
    </row>
    <row r="128" spans="2:84" ht="15" customHeight="1" x14ac:dyDescent="0.3">
      <c r="E128" s="2"/>
      <c r="F128" s="53"/>
      <c r="G128" s="53"/>
      <c r="H128" s="53"/>
      <c r="I128" s="53"/>
      <c r="J128" s="53"/>
      <c r="V128" s="48"/>
      <c r="W128" s="48"/>
      <c r="X128" s="48"/>
      <c r="AT128" s="23"/>
      <c r="AU128" s="23"/>
      <c r="AV128" s="23"/>
      <c r="AW128" s="23"/>
      <c r="AX128" s="23"/>
      <c r="AY128" s="23"/>
      <c r="AZ128" s="23"/>
      <c r="BA128" s="23"/>
      <c r="BB128" s="23"/>
      <c r="BC128" s="23"/>
      <c r="BD128" s="23"/>
      <c r="BE128" s="23"/>
      <c r="BF128" s="23"/>
      <c r="BG128" s="23"/>
      <c r="BH128" s="23"/>
      <c r="BI128" s="23"/>
      <c r="BJ128" s="23"/>
      <c r="BK128" s="23"/>
      <c r="BL128" s="23"/>
      <c r="BM128" s="23"/>
      <c r="BN128" s="23"/>
      <c r="BO128" s="23"/>
      <c r="BP128" s="23"/>
      <c r="BQ128" s="23"/>
      <c r="BR128" s="23"/>
      <c r="BS128" s="23"/>
      <c r="BT128" s="23"/>
      <c r="BU128" s="23"/>
      <c r="BV128" s="23"/>
      <c r="BW128" s="23"/>
      <c r="BX128" s="23"/>
      <c r="BY128" s="23"/>
      <c r="BZ128" s="23"/>
      <c r="CA128" s="23"/>
      <c r="CB128" s="23"/>
      <c r="CC128" s="23"/>
      <c r="CD128" s="23"/>
      <c r="CE128" s="23"/>
      <c r="CF128" s="23"/>
    </row>
    <row r="129" spans="2:84" ht="15" customHeight="1" x14ac:dyDescent="0.3">
      <c r="E129" s="2" t="s">
        <v>124</v>
      </c>
      <c r="F129" s="68"/>
      <c r="G129" s="68"/>
      <c r="H129" s="68"/>
      <c r="I129" s="68"/>
      <c r="J129" s="68"/>
      <c r="K129" s="68"/>
      <c r="L129" s="68"/>
      <c r="M129" s="68"/>
      <c r="N129" s="68"/>
      <c r="O129" s="68"/>
      <c r="P129" s="68"/>
      <c r="Q129" s="68"/>
      <c r="R129" s="68"/>
      <c r="S129" s="68"/>
      <c r="T129" s="68"/>
      <c r="U129" s="68"/>
      <c r="V129" s="48"/>
      <c r="W129" s="48"/>
      <c r="X129" s="48"/>
      <c r="AC129" s="2" t="s">
        <v>121</v>
      </c>
      <c r="AD129" s="182"/>
      <c r="AE129" s="182"/>
      <c r="AF129" s="182"/>
      <c r="AG129" s="182"/>
      <c r="AH129" s="182"/>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c r="BP129" s="23"/>
      <c r="BQ129" s="23"/>
      <c r="BR129" s="23"/>
      <c r="BS129" s="23"/>
      <c r="BT129" s="23"/>
      <c r="BU129" s="23"/>
      <c r="BV129" s="23"/>
      <c r="BW129" s="23"/>
      <c r="BX129" s="23"/>
      <c r="BY129" s="23"/>
      <c r="BZ129" s="23"/>
      <c r="CA129" s="23"/>
      <c r="CB129" s="23"/>
      <c r="CC129" s="23"/>
      <c r="CD129" s="23"/>
      <c r="CE129" s="23"/>
      <c r="CF129" s="23"/>
    </row>
    <row r="130" spans="2:84" ht="15" customHeight="1" x14ac:dyDescent="0.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c r="BP130" s="23"/>
      <c r="BQ130" s="23"/>
      <c r="BR130" s="23"/>
      <c r="BS130" s="23"/>
      <c r="BT130" s="23"/>
      <c r="BU130" s="23"/>
      <c r="BV130" s="23"/>
      <c r="BW130" s="23"/>
      <c r="BX130" s="23"/>
      <c r="BY130" s="23"/>
      <c r="BZ130" s="23"/>
      <c r="CA130" s="23"/>
      <c r="CB130" s="23"/>
      <c r="CC130" s="23"/>
      <c r="CD130" s="23"/>
      <c r="CE130" s="23"/>
      <c r="CF130" s="23"/>
    </row>
    <row r="131" spans="2:84" ht="15" customHeight="1" x14ac:dyDescent="0.3">
      <c r="AT131" s="23"/>
      <c r="AU131" s="23"/>
      <c r="AV131" s="23"/>
      <c r="AW131" s="23"/>
      <c r="AX131" s="23"/>
      <c r="AY131" s="23"/>
      <c r="AZ131" s="23"/>
      <c r="BA131" s="23"/>
      <c r="BB131" s="23"/>
      <c r="BC131" s="23"/>
      <c r="BD131" s="23"/>
      <c r="BE131" s="23"/>
      <c r="BF131" s="23"/>
      <c r="BG131" s="23"/>
      <c r="BH131" s="23"/>
      <c r="BI131" s="23"/>
      <c r="BJ131" s="23"/>
      <c r="BK131" s="23"/>
      <c r="BL131" s="23"/>
      <c r="BM131" s="23"/>
      <c r="BN131" s="23"/>
      <c r="BO131" s="23"/>
      <c r="BP131" s="23"/>
      <c r="BQ131" s="23"/>
      <c r="BR131" s="23"/>
      <c r="BS131" s="23"/>
      <c r="BT131" s="23"/>
      <c r="BU131" s="23"/>
      <c r="BV131" s="23"/>
      <c r="BW131" s="23"/>
      <c r="BX131" s="23"/>
      <c r="BY131" s="23"/>
      <c r="BZ131" s="23"/>
      <c r="CA131" s="23"/>
      <c r="CB131" s="23"/>
      <c r="CC131" s="23"/>
      <c r="CD131" s="23"/>
      <c r="CE131" s="23"/>
      <c r="CF131" s="23"/>
    </row>
    <row r="132" spans="2:84" ht="15" customHeight="1" x14ac:dyDescent="0.3">
      <c r="AT132" s="23"/>
      <c r="AU132" s="23"/>
      <c r="AV132" s="23"/>
      <c r="AW132" s="23"/>
      <c r="AX132" s="23"/>
      <c r="AY132" s="23"/>
      <c r="AZ132" s="23"/>
      <c r="BA132" s="23"/>
      <c r="BB132" s="23"/>
      <c r="BC132" s="23"/>
      <c r="BD132" s="23"/>
      <c r="BE132" s="23"/>
      <c r="BF132" s="23"/>
      <c r="BG132" s="23"/>
      <c r="BH132" s="23"/>
      <c r="BI132" s="23"/>
      <c r="BJ132" s="23"/>
      <c r="BK132" s="23"/>
      <c r="BL132" s="23"/>
      <c r="BM132" s="23"/>
      <c r="BN132" s="23"/>
      <c r="BO132" s="23"/>
      <c r="BP132" s="23"/>
      <c r="BQ132" s="23"/>
      <c r="BR132" s="23"/>
      <c r="BS132" s="23"/>
      <c r="BT132" s="23"/>
      <c r="BU132" s="23"/>
      <c r="BV132" s="23"/>
      <c r="BW132" s="23"/>
      <c r="BX132" s="23"/>
      <c r="BY132" s="23"/>
      <c r="BZ132" s="23"/>
      <c r="CA132" s="23"/>
      <c r="CB132" s="23"/>
      <c r="CC132" s="23"/>
      <c r="CD132" s="23"/>
      <c r="CE132" s="23"/>
      <c r="CF132" s="23"/>
    </row>
    <row r="133" spans="2:84" ht="15" customHeight="1" x14ac:dyDescent="0.3">
      <c r="B133" s="33" t="s">
        <v>60</v>
      </c>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c r="AE133" s="34"/>
      <c r="AF133" s="34"/>
      <c r="AG133" s="34"/>
      <c r="AH133" s="34"/>
      <c r="AI133" s="34"/>
      <c r="AJ133" s="35"/>
      <c r="AT133" s="23"/>
      <c r="AU133" s="23"/>
      <c r="AV133" s="23"/>
      <c r="AW133" s="23"/>
      <c r="AX133" s="23"/>
      <c r="AY133" s="23"/>
      <c r="AZ133" s="23"/>
      <c r="BA133" s="23"/>
      <c r="BB133" s="23"/>
      <c r="BC133" s="23"/>
      <c r="BD133" s="23"/>
      <c r="BE133" s="23"/>
      <c r="BF133" s="23"/>
      <c r="BG133" s="23"/>
      <c r="BH133" s="23"/>
      <c r="BI133" s="23"/>
      <c r="BJ133" s="23"/>
      <c r="BK133" s="23"/>
      <c r="BL133" s="23"/>
      <c r="BM133" s="23"/>
      <c r="BN133" s="23"/>
      <c r="BO133" s="23"/>
      <c r="BP133" s="23"/>
      <c r="BQ133" s="23"/>
      <c r="BR133" s="23"/>
      <c r="BS133" s="23"/>
      <c r="BT133" s="23"/>
      <c r="BU133" s="23"/>
      <c r="BV133" s="23"/>
      <c r="BW133" s="23"/>
      <c r="BX133" s="23"/>
      <c r="BY133" s="23"/>
      <c r="BZ133" s="23"/>
      <c r="CA133" s="23"/>
      <c r="CB133" s="23"/>
      <c r="CC133" s="23"/>
      <c r="CD133" s="23"/>
      <c r="CE133" s="23"/>
      <c r="CF133" s="23"/>
    </row>
    <row r="134" spans="2:84" ht="15" customHeight="1" x14ac:dyDescent="0.3">
      <c r="B134" s="36"/>
      <c r="C134" s="37"/>
      <c r="D134" s="37"/>
      <c r="E134" s="37"/>
      <c r="F134" s="37"/>
      <c r="G134" s="37"/>
      <c r="H134" s="37"/>
      <c r="I134" s="37"/>
      <c r="J134" s="38" t="s">
        <v>61</v>
      </c>
      <c r="K134" s="38"/>
      <c r="L134" s="39" t="s">
        <v>136</v>
      </c>
      <c r="M134" s="38"/>
      <c r="N134" s="38"/>
      <c r="O134" s="38"/>
      <c r="P134" s="39"/>
      <c r="Q134" s="37"/>
      <c r="R134" s="37"/>
      <c r="S134" s="37"/>
      <c r="T134" s="37"/>
      <c r="U134" s="37"/>
      <c r="V134" s="37"/>
      <c r="W134" s="37"/>
      <c r="X134" s="37"/>
      <c r="Y134" s="37"/>
      <c r="Z134" s="37"/>
      <c r="AA134" s="37"/>
      <c r="AB134" s="37"/>
      <c r="AC134" s="37"/>
      <c r="AD134" s="37"/>
      <c r="AE134" s="37"/>
      <c r="AF134" s="37"/>
      <c r="AG134" s="37"/>
      <c r="AH134" s="37"/>
      <c r="AI134" s="37"/>
      <c r="AJ134" s="40"/>
      <c r="AL134" s="83">
        <f>SUM(AL136:AL149)</f>
        <v>12</v>
      </c>
      <c r="AT134" s="23"/>
      <c r="AU134" s="23"/>
      <c r="AV134" s="23"/>
      <c r="AW134" s="23"/>
      <c r="AX134" s="23"/>
      <c r="AY134" s="23"/>
      <c r="AZ134" s="23"/>
      <c r="BA134" s="23"/>
      <c r="BB134" s="23"/>
      <c r="BC134" s="23"/>
      <c r="BD134" s="23"/>
      <c r="BE134" s="23"/>
      <c r="BF134" s="23"/>
      <c r="BG134" s="23"/>
      <c r="BH134" s="23"/>
      <c r="BI134" s="23"/>
      <c r="BJ134" s="23"/>
      <c r="BK134" s="23"/>
      <c r="BL134" s="23"/>
      <c r="BM134" s="23"/>
      <c r="BN134" s="23"/>
      <c r="BO134" s="23"/>
      <c r="BP134" s="23"/>
      <c r="BQ134" s="23"/>
      <c r="BR134" s="23"/>
      <c r="BS134" s="23"/>
      <c r="BT134" s="23"/>
      <c r="BU134" s="23"/>
      <c r="BV134" s="23"/>
      <c r="BW134" s="23"/>
      <c r="BX134" s="23"/>
      <c r="BY134" s="23"/>
      <c r="BZ134" s="23"/>
      <c r="CA134" s="23"/>
      <c r="CB134" s="23"/>
      <c r="CC134" s="23"/>
      <c r="CD134" s="23"/>
      <c r="CE134" s="23"/>
      <c r="CF134" s="23"/>
    </row>
    <row r="135" spans="2:84" ht="15" customHeight="1" x14ac:dyDescent="0.3">
      <c r="B135" s="36"/>
      <c r="C135" s="37"/>
      <c r="D135" s="37"/>
      <c r="E135" s="37"/>
      <c r="F135" s="37"/>
      <c r="G135" s="37"/>
      <c r="H135" s="37"/>
      <c r="I135" s="37"/>
      <c r="J135" s="41" t="s">
        <v>346</v>
      </c>
      <c r="K135" s="41"/>
      <c r="L135" s="37" t="str">
        <f>IF(ISBLANK(AD6),Tables!J22,"")</f>
        <v>Parcel No. has not been provided</v>
      </c>
      <c r="M135" s="38"/>
      <c r="N135" s="38"/>
      <c r="O135" s="38"/>
      <c r="P135" s="39"/>
      <c r="Q135" s="37"/>
      <c r="R135" s="37"/>
      <c r="S135" s="37"/>
      <c r="T135" s="37"/>
      <c r="U135" s="37"/>
      <c r="V135" s="37"/>
      <c r="W135" s="37"/>
      <c r="X135" s="37"/>
      <c r="Y135" s="37"/>
      <c r="Z135" s="37"/>
      <c r="AA135" s="37"/>
      <c r="AB135" s="37"/>
      <c r="AC135" s="37"/>
      <c r="AD135" s="37"/>
      <c r="AE135" s="37"/>
      <c r="AF135" s="37"/>
      <c r="AG135" s="37"/>
      <c r="AH135" s="37"/>
      <c r="AI135" s="37"/>
      <c r="AJ135" s="40"/>
      <c r="AL135" s="83">
        <f>IF(L135="",0,1)</f>
        <v>1</v>
      </c>
      <c r="AT135" s="23"/>
      <c r="AU135" s="23"/>
      <c r="AV135" s="23"/>
      <c r="AW135" s="23"/>
      <c r="AX135" s="23"/>
      <c r="AY135" s="23"/>
      <c r="AZ135" s="23"/>
      <c r="BA135" s="23"/>
      <c r="BB135" s="23"/>
      <c r="BC135" s="23"/>
      <c r="BD135" s="23"/>
      <c r="BE135" s="23"/>
      <c r="BF135" s="23"/>
      <c r="BG135" s="23"/>
      <c r="BH135" s="23"/>
      <c r="BI135" s="23"/>
      <c r="BJ135" s="23"/>
      <c r="BK135" s="23"/>
      <c r="BL135" s="23"/>
      <c r="BM135" s="23"/>
      <c r="BN135" s="23"/>
      <c r="BO135" s="23"/>
      <c r="BP135" s="23"/>
      <c r="BQ135" s="23"/>
      <c r="BR135" s="23"/>
      <c r="BS135" s="23"/>
      <c r="BT135" s="23"/>
      <c r="BU135" s="23"/>
      <c r="BV135" s="23"/>
      <c r="BW135" s="23"/>
      <c r="BX135" s="23"/>
      <c r="BY135" s="23"/>
      <c r="BZ135" s="23"/>
      <c r="CA135" s="23"/>
      <c r="CB135" s="23"/>
      <c r="CC135" s="23"/>
      <c r="CD135" s="23"/>
      <c r="CE135" s="23"/>
      <c r="CF135" s="23"/>
    </row>
    <row r="136" spans="2:84" ht="15" customHeight="1" x14ac:dyDescent="0.3">
      <c r="B136" s="36"/>
      <c r="C136" s="37"/>
      <c r="D136" s="37"/>
      <c r="E136" s="37"/>
      <c r="F136" s="37"/>
      <c r="G136" s="37"/>
      <c r="H136" s="37"/>
      <c r="I136" s="37"/>
      <c r="J136" s="41" t="s">
        <v>62</v>
      </c>
      <c r="K136" s="41"/>
      <c r="L136" s="37" t="str">
        <f>IF(AND(AL27&lt;7,AM27=7),Tables!J2,IF(AND(AL27=7,AM27=7),"",Tables!J2))</f>
        <v>Pre Total not compeleted</v>
      </c>
      <c r="M136" s="41"/>
      <c r="N136" s="41"/>
      <c r="O136" s="41"/>
      <c r="P136" s="37"/>
      <c r="Q136" s="37"/>
      <c r="R136" s="37"/>
      <c r="S136" s="37"/>
      <c r="T136" s="37"/>
      <c r="U136" s="37"/>
      <c r="V136" s="37"/>
      <c r="W136" s="37"/>
      <c r="X136" s="37"/>
      <c r="Y136" s="37"/>
      <c r="Z136" s="37"/>
      <c r="AA136" s="37"/>
      <c r="AB136" s="37"/>
      <c r="AC136" s="37"/>
      <c r="AD136" s="37"/>
      <c r="AE136" s="37"/>
      <c r="AF136" s="37"/>
      <c r="AG136" s="37"/>
      <c r="AH136" s="37"/>
      <c r="AI136" s="37"/>
      <c r="AJ136" s="40"/>
      <c r="AL136" s="83">
        <f>IF(L136="",0,1)</f>
        <v>1</v>
      </c>
      <c r="AT136" s="23"/>
      <c r="AU136" s="23"/>
      <c r="AV136" s="23"/>
      <c r="AW136" s="23"/>
      <c r="AX136" s="23"/>
      <c r="AY136" s="23"/>
      <c r="AZ136" s="23"/>
      <c r="BA136" s="23"/>
      <c r="BB136" s="23"/>
      <c r="BC136" s="23"/>
      <c r="BD136" s="23"/>
      <c r="BE136" s="23"/>
      <c r="BF136" s="23"/>
      <c r="BG136" s="23"/>
      <c r="BH136" s="23"/>
      <c r="BI136" s="23"/>
      <c r="BJ136" s="23"/>
      <c r="BK136" s="23"/>
      <c r="BL136" s="23"/>
      <c r="BM136" s="23"/>
      <c r="BN136" s="23"/>
      <c r="BO136" s="23"/>
      <c r="BP136" s="23"/>
      <c r="BQ136" s="23"/>
      <c r="BR136" s="23"/>
      <c r="BS136" s="23"/>
      <c r="BT136" s="23"/>
      <c r="BU136" s="23"/>
      <c r="BV136" s="23"/>
      <c r="BW136" s="23"/>
      <c r="BX136" s="23"/>
      <c r="BY136" s="23"/>
      <c r="BZ136" s="23"/>
      <c r="CA136" s="23"/>
      <c r="CB136" s="23"/>
      <c r="CC136" s="23"/>
      <c r="CD136" s="23"/>
      <c r="CE136" s="23"/>
      <c r="CF136" s="23"/>
    </row>
    <row r="137" spans="2:84" ht="15" customHeight="1" x14ac:dyDescent="0.3">
      <c r="B137" s="36"/>
      <c r="C137" s="37"/>
      <c r="D137" s="37"/>
      <c r="E137" s="37"/>
      <c r="F137" s="37"/>
      <c r="G137" s="37"/>
      <c r="H137" s="37"/>
      <c r="I137" s="37"/>
      <c r="J137" s="41" t="s">
        <v>63</v>
      </c>
      <c r="K137" s="41"/>
      <c r="L137" s="37" t="str">
        <f>IF(AND(AL40&lt;7,AM40=7),Tables!J3,IF(AND(AL40=7,AM40=7),"",Tables!J3))</f>
        <v>Post Total not completed</v>
      </c>
      <c r="M137" s="41"/>
      <c r="N137" s="41"/>
      <c r="O137" s="41"/>
      <c r="P137" s="37"/>
      <c r="Q137" s="37"/>
      <c r="R137" s="37"/>
      <c r="S137" s="37"/>
      <c r="T137" s="37"/>
      <c r="U137" s="37"/>
      <c r="V137" s="37"/>
      <c r="W137" s="37"/>
      <c r="X137" s="37"/>
      <c r="Y137" s="37"/>
      <c r="Z137" s="37"/>
      <c r="AA137" s="37"/>
      <c r="AB137" s="37"/>
      <c r="AC137" s="37"/>
      <c r="AD137" s="37"/>
      <c r="AE137" s="37"/>
      <c r="AF137" s="37"/>
      <c r="AG137" s="37"/>
      <c r="AH137" s="37"/>
      <c r="AI137" s="37"/>
      <c r="AJ137" s="40"/>
      <c r="AL137" s="83">
        <f t="shared" ref="AL137:AL147" si="7">IF(L137="",0,1)</f>
        <v>1</v>
      </c>
      <c r="AT137" s="23"/>
      <c r="AU137" s="23"/>
      <c r="AV137" s="23"/>
      <c r="AW137" s="23"/>
      <c r="AX137" s="23"/>
      <c r="AY137" s="23"/>
      <c r="AZ137" s="23"/>
      <c r="BA137" s="23"/>
      <c r="BB137" s="23"/>
      <c r="BC137" s="23"/>
      <c r="BD137" s="23"/>
      <c r="BE137" s="23"/>
      <c r="BF137" s="23"/>
      <c r="BG137" s="23"/>
      <c r="BH137" s="23"/>
      <c r="BI137" s="23"/>
      <c r="BJ137" s="23"/>
      <c r="BK137" s="23"/>
      <c r="BL137" s="23"/>
      <c r="BM137" s="23"/>
      <c r="BN137" s="23"/>
      <c r="BO137" s="23"/>
      <c r="BP137" s="23"/>
      <c r="BQ137" s="23"/>
      <c r="BR137" s="23"/>
      <c r="BS137" s="23"/>
      <c r="BT137" s="23"/>
      <c r="BU137" s="23"/>
      <c r="BV137" s="23"/>
      <c r="BW137" s="23"/>
      <c r="BX137" s="23"/>
      <c r="BY137" s="23"/>
      <c r="BZ137" s="23"/>
      <c r="CA137" s="23"/>
      <c r="CB137" s="23"/>
      <c r="CC137" s="23"/>
      <c r="CD137" s="23"/>
      <c r="CE137" s="23"/>
      <c r="CF137" s="23"/>
    </row>
    <row r="138" spans="2:84" ht="15" customHeight="1" x14ac:dyDescent="0.3">
      <c r="B138" s="36"/>
      <c r="C138" s="37"/>
      <c r="D138" s="37"/>
      <c r="E138" s="37"/>
      <c r="F138" s="37"/>
      <c r="G138" s="37"/>
      <c r="H138" s="37"/>
      <c r="I138" s="37"/>
      <c r="J138" s="41" t="s">
        <v>187</v>
      </c>
      <c r="K138" s="41"/>
      <c r="L138" s="37" t="str">
        <f>IF(AND(ISBLANK(U70),ISBLANK(X70)),Tables!J11,IF(AN70=4,Tables!J11,""))</f>
        <v>Hydrodynamic Separator is not located on private property</v>
      </c>
      <c r="M138" s="41"/>
      <c r="N138" s="41"/>
      <c r="O138" s="41"/>
      <c r="P138" s="37"/>
      <c r="Q138" s="37"/>
      <c r="R138" s="37"/>
      <c r="S138" s="37"/>
      <c r="T138" s="37"/>
      <c r="U138" s="37"/>
      <c r="V138" s="37"/>
      <c r="W138" s="37"/>
      <c r="X138" s="37"/>
      <c r="Y138" s="37"/>
      <c r="Z138" s="37"/>
      <c r="AA138" s="37"/>
      <c r="AB138" s="37"/>
      <c r="AC138" s="37"/>
      <c r="AD138" s="37"/>
      <c r="AE138" s="37"/>
      <c r="AF138" s="37"/>
      <c r="AG138" s="37"/>
      <c r="AH138" s="37"/>
      <c r="AI138" s="37"/>
      <c r="AJ138" s="40"/>
      <c r="AL138" s="83">
        <f t="shared" si="7"/>
        <v>1</v>
      </c>
      <c r="AT138" s="23"/>
      <c r="AU138" s="23"/>
      <c r="AV138" s="23"/>
      <c r="AW138" s="23"/>
      <c r="AX138" s="23"/>
      <c r="AY138" s="23"/>
      <c r="AZ138" s="23"/>
      <c r="BA138" s="23"/>
      <c r="BB138" s="23"/>
      <c r="BC138" s="23"/>
      <c r="BD138" s="23"/>
      <c r="BE138" s="23"/>
      <c r="BF138" s="23"/>
      <c r="BG138" s="23"/>
      <c r="BH138" s="23"/>
      <c r="BI138" s="23"/>
      <c r="BJ138" s="23"/>
      <c r="BK138" s="23"/>
      <c r="BL138" s="23"/>
      <c r="BM138" s="23"/>
      <c r="BN138" s="23"/>
      <c r="BO138" s="23"/>
      <c r="BP138" s="23"/>
      <c r="BQ138" s="23"/>
      <c r="BR138" s="23"/>
      <c r="BS138" s="23"/>
      <c r="BT138" s="23"/>
      <c r="BU138" s="23"/>
      <c r="BV138" s="23"/>
      <c r="BW138" s="23"/>
      <c r="BX138" s="23"/>
      <c r="BY138" s="23"/>
      <c r="BZ138" s="23"/>
      <c r="CA138" s="23"/>
      <c r="CB138" s="23"/>
      <c r="CC138" s="23"/>
      <c r="CD138" s="23"/>
      <c r="CE138" s="23"/>
      <c r="CF138" s="23"/>
    </row>
    <row r="139" spans="2:84" ht="15" customHeight="1" x14ac:dyDescent="0.3">
      <c r="B139" s="36"/>
      <c r="C139" s="37"/>
      <c r="D139" s="37"/>
      <c r="E139" s="37"/>
      <c r="F139" s="37"/>
      <c r="G139" s="37"/>
      <c r="H139" s="37"/>
      <c r="I139" s="37"/>
      <c r="J139" s="41" t="s">
        <v>188</v>
      </c>
      <c r="K139" s="41"/>
      <c r="L139" s="37" t="str">
        <f>IF(AND(ISBLANK(U72),ISBLANK(X72)),Tables!J12,IF(AN72=4,Tables!J12,""))</f>
        <v>Hydrodynamic Separator is not accessable for maintenance</v>
      </c>
      <c r="M139" s="41"/>
      <c r="N139" s="41"/>
      <c r="O139" s="41"/>
      <c r="P139" s="37"/>
      <c r="Q139" s="37"/>
      <c r="R139" s="37"/>
      <c r="S139" s="37"/>
      <c r="T139" s="37"/>
      <c r="U139" s="37"/>
      <c r="V139" s="37"/>
      <c r="W139" s="37"/>
      <c r="X139" s="37"/>
      <c r="Y139" s="37"/>
      <c r="Z139" s="37"/>
      <c r="AA139" s="37"/>
      <c r="AB139" s="37"/>
      <c r="AC139" s="37"/>
      <c r="AD139" s="37"/>
      <c r="AE139" s="37"/>
      <c r="AF139" s="37"/>
      <c r="AG139" s="37"/>
      <c r="AH139" s="37"/>
      <c r="AI139" s="37"/>
      <c r="AJ139" s="40"/>
      <c r="AL139" s="83">
        <f t="shared" si="7"/>
        <v>1</v>
      </c>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c r="BP139" s="23"/>
      <c r="BQ139" s="23"/>
      <c r="BR139" s="23"/>
      <c r="BS139" s="23"/>
      <c r="BT139" s="23"/>
      <c r="BU139" s="23"/>
      <c r="BV139" s="23"/>
      <c r="BW139" s="23"/>
      <c r="BX139" s="23"/>
      <c r="BY139" s="23"/>
      <c r="BZ139" s="23"/>
      <c r="CA139" s="23"/>
      <c r="CB139" s="23"/>
      <c r="CC139" s="23"/>
      <c r="CD139" s="23"/>
      <c r="CE139" s="23"/>
      <c r="CF139" s="23"/>
    </row>
    <row r="140" spans="2:84" ht="15" customHeight="1" x14ac:dyDescent="0.3">
      <c r="B140" s="36"/>
      <c r="C140" s="37"/>
      <c r="D140" s="37"/>
      <c r="E140" s="37"/>
      <c r="F140" s="37"/>
      <c r="G140" s="37"/>
      <c r="H140" s="37"/>
      <c r="I140" s="37"/>
      <c r="J140" s="105" t="s">
        <v>245</v>
      </c>
      <c r="K140" s="41"/>
      <c r="L140" s="37" t="str">
        <f>IF(AN80&lt;10,Tables!J14,"")</f>
        <v>Manufacturer's data is not provided</v>
      </c>
      <c r="M140" s="41"/>
      <c r="N140" s="41"/>
      <c r="O140" s="41"/>
      <c r="P140" s="37"/>
      <c r="Q140" s="37"/>
      <c r="R140" s="37"/>
      <c r="S140" s="37"/>
      <c r="T140" s="37"/>
      <c r="U140" s="37"/>
      <c r="V140" s="37"/>
      <c r="W140" s="37"/>
      <c r="X140" s="37"/>
      <c r="Y140" s="37"/>
      <c r="Z140" s="37"/>
      <c r="AA140" s="37"/>
      <c r="AB140" s="37"/>
      <c r="AC140" s="37"/>
      <c r="AD140" s="37"/>
      <c r="AE140" s="37"/>
      <c r="AF140" s="37"/>
      <c r="AG140" s="37"/>
      <c r="AH140" s="37"/>
      <c r="AI140" s="37"/>
      <c r="AJ140" s="40"/>
      <c r="AL140" s="83">
        <f t="shared" si="7"/>
        <v>1</v>
      </c>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c r="BP140" s="23"/>
      <c r="BQ140" s="23"/>
      <c r="BR140" s="23"/>
      <c r="BS140" s="23"/>
      <c r="BT140" s="23"/>
      <c r="BU140" s="23"/>
      <c r="BV140" s="23"/>
      <c r="BW140" s="23"/>
      <c r="BX140" s="23"/>
      <c r="BY140" s="23"/>
      <c r="BZ140" s="23"/>
      <c r="CA140" s="23"/>
      <c r="CB140" s="23"/>
      <c r="CC140" s="23"/>
      <c r="CD140" s="23"/>
      <c r="CE140" s="23"/>
      <c r="CF140" s="23"/>
    </row>
    <row r="141" spans="2:84" ht="15" customHeight="1" x14ac:dyDescent="0.3">
      <c r="B141" s="36"/>
      <c r="C141" s="37"/>
      <c r="D141" s="37"/>
      <c r="E141" s="37"/>
      <c r="F141" s="37"/>
      <c r="G141" s="37"/>
      <c r="H141" s="37"/>
      <c r="I141" s="37"/>
      <c r="J141" s="41" t="s">
        <v>313</v>
      </c>
      <c r="K141" s="41"/>
      <c r="L141" s="37" t="str">
        <f>IF(AO80=2,Tables!J15,"")</f>
        <v>Treatment Flow Rate is not provided</v>
      </c>
      <c r="M141" s="41"/>
      <c r="N141" s="41"/>
      <c r="O141" s="41"/>
      <c r="P141" s="37"/>
      <c r="Q141" s="37"/>
      <c r="R141" s="37"/>
      <c r="S141" s="37"/>
      <c r="T141" s="37"/>
      <c r="U141" s="37"/>
      <c r="V141" s="37"/>
      <c r="W141" s="37"/>
      <c r="X141" s="37"/>
      <c r="Y141" s="37"/>
      <c r="Z141" s="37"/>
      <c r="AA141" s="37"/>
      <c r="AB141" s="37"/>
      <c r="AC141" s="37"/>
      <c r="AD141" s="37"/>
      <c r="AE141" s="37"/>
      <c r="AF141" s="37"/>
      <c r="AG141" s="37"/>
      <c r="AH141" s="37"/>
      <c r="AI141" s="37"/>
      <c r="AJ141" s="40"/>
      <c r="AL141" s="83">
        <f t="shared" si="7"/>
        <v>1</v>
      </c>
      <c r="AT141" s="23"/>
      <c r="AU141" s="23"/>
      <c r="AV141" s="23"/>
      <c r="AW141" s="23"/>
      <c r="AX141" s="23"/>
      <c r="AY141" s="23"/>
      <c r="AZ141" s="23"/>
      <c r="BA141" s="23"/>
      <c r="BB141" s="23"/>
      <c r="BC141" s="23"/>
      <c r="BD141" s="23"/>
      <c r="BE141" s="23"/>
      <c r="BF141" s="23"/>
      <c r="BG141" s="23"/>
      <c r="BH141" s="23"/>
      <c r="BI141" s="23"/>
      <c r="BJ141" s="23"/>
      <c r="BK141" s="23"/>
      <c r="BL141" s="23"/>
      <c r="BM141" s="23"/>
      <c r="BN141" s="23"/>
      <c r="BO141" s="23"/>
      <c r="BP141" s="23"/>
      <c r="BQ141" s="23"/>
      <c r="BR141" s="23"/>
      <c r="BS141" s="23"/>
      <c r="BT141" s="23"/>
      <c r="BU141" s="23"/>
      <c r="BV141" s="23"/>
      <c r="BW141" s="23"/>
      <c r="BX141" s="23"/>
      <c r="BY141" s="23"/>
      <c r="BZ141" s="23"/>
      <c r="CA141" s="23"/>
      <c r="CB141" s="23"/>
      <c r="CC141" s="23"/>
      <c r="CD141" s="23"/>
      <c r="CE141" s="23"/>
      <c r="CF141" s="23"/>
    </row>
    <row r="142" spans="2:84" ht="15" customHeight="1" x14ac:dyDescent="0.3">
      <c r="B142" s="36"/>
      <c r="C142" s="37"/>
      <c r="D142" s="37"/>
      <c r="E142" s="37"/>
      <c r="F142" s="37"/>
      <c r="G142" s="37"/>
      <c r="H142" s="37"/>
      <c r="I142" s="37"/>
      <c r="J142" s="41" t="s">
        <v>314</v>
      </c>
      <c r="K142" s="41"/>
      <c r="L142" s="37" t="str">
        <f>IF(AO82=2,Tables!J16,"")</f>
        <v>Sediment Storage Capacity is not provided</v>
      </c>
      <c r="M142" s="41"/>
      <c r="N142" s="41"/>
      <c r="O142" s="41"/>
      <c r="P142" s="37"/>
      <c r="Q142" s="37"/>
      <c r="R142" s="37"/>
      <c r="S142" s="37"/>
      <c r="T142" s="37"/>
      <c r="U142" s="37"/>
      <c r="V142" s="37"/>
      <c r="W142" s="37"/>
      <c r="X142" s="37"/>
      <c r="Y142" s="37"/>
      <c r="Z142" s="37"/>
      <c r="AA142" s="37"/>
      <c r="AB142" s="37"/>
      <c r="AC142" s="37"/>
      <c r="AD142" s="37"/>
      <c r="AE142" s="37"/>
      <c r="AF142" s="37"/>
      <c r="AG142" s="37"/>
      <c r="AH142" s="37"/>
      <c r="AI142" s="37"/>
      <c r="AJ142" s="40"/>
      <c r="AL142" s="83">
        <f t="shared" si="7"/>
        <v>1</v>
      </c>
      <c r="AT142" s="23"/>
      <c r="AU142" s="23"/>
      <c r="AV142" s="23"/>
      <c r="AW142" s="23"/>
      <c r="AX142" s="23"/>
      <c r="AY142" s="23"/>
      <c r="AZ142" s="23"/>
      <c r="BA142" s="23"/>
      <c r="BB142" s="23"/>
      <c r="BC142" s="23"/>
      <c r="BD142" s="23"/>
      <c r="BE142" s="23"/>
      <c r="BF142" s="23"/>
      <c r="BG142" s="23"/>
      <c r="BH142" s="23"/>
      <c r="BI142" s="23"/>
      <c r="BJ142" s="23"/>
      <c r="BK142" s="23"/>
      <c r="BL142" s="23"/>
      <c r="BM142" s="23"/>
      <c r="BN142" s="23"/>
      <c r="BO142" s="23"/>
      <c r="BP142" s="23"/>
      <c r="BQ142" s="23"/>
      <c r="BR142" s="23"/>
      <c r="BS142" s="23"/>
      <c r="BT142" s="23"/>
      <c r="BU142" s="23"/>
      <c r="BV142" s="23"/>
      <c r="BW142" s="23"/>
      <c r="BX142" s="23"/>
      <c r="BY142" s="23"/>
      <c r="BZ142" s="23"/>
      <c r="CA142" s="23"/>
      <c r="CB142" s="23"/>
      <c r="CC142" s="23"/>
      <c r="CD142" s="23"/>
      <c r="CE142" s="23"/>
      <c r="CF142" s="23"/>
    </row>
    <row r="143" spans="2:84" ht="15" customHeight="1" x14ac:dyDescent="0.3">
      <c r="B143" s="36"/>
      <c r="C143" s="37"/>
      <c r="D143" s="37"/>
      <c r="E143" s="37"/>
      <c r="F143" s="37"/>
      <c r="G143" s="37"/>
      <c r="H143" s="37"/>
      <c r="I143" s="37"/>
      <c r="J143" s="105" t="s">
        <v>297</v>
      </c>
      <c r="K143" s="41"/>
      <c r="L143" s="37"/>
      <c r="M143" s="41"/>
      <c r="N143" s="41"/>
      <c r="O143" s="41"/>
      <c r="P143" s="37"/>
      <c r="Q143" s="37"/>
      <c r="R143" s="37"/>
      <c r="S143" s="37"/>
      <c r="T143" s="37"/>
      <c r="U143" s="37"/>
      <c r="V143" s="37"/>
      <c r="W143" s="37"/>
      <c r="X143" s="37"/>
      <c r="Y143" s="37"/>
      <c r="Z143" s="37"/>
      <c r="AA143" s="37"/>
      <c r="AB143" s="37"/>
      <c r="AC143" s="37"/>
      <c r="AD143" s="37"/>
      <c r="AE143" s="37"/>
      <c r="AF143" s="37"/>
      <c r="AG143" s="37"/>
      <c r="AH143" s="37"/>
      <c r="AI143" s="37"/>
      <c r="AJ143" s="40"/>
      <c r="AL143" s="83"/>
      <c r="AT143" s="23"/>
      <c r="AU143" s="23"/>
      <c r="AV143" s="23"/>
      <c r="AW143" s="23"/>
      <c r="AX143" s="23"/>
      <c r="AY143" s="23"/>
      <c r="AZ143" s="23"/>
      <c r="BA143" s="23"/>
      <c r="BB143" s="23"/>
      <c r="BC143" s="23"/>
      <c r="BD143" s="23"/>
      <c r="BE143" s="23"/>
      <c r="BF143" s="23"/>
      <c r="BG143" s="23"/>
      <c r="BH143" s="23"/>
      <c r="BI143" s="23"/>
      <c r="BJ143" s="23"/>
      <c r="BK143" s="23"/>
      <c r="BL143" s="23"/>
      <c r="BM143" s="23"/>
      <c r="BN143" s="23"/>
      <c r="BO143" s="23"/>
      <c r="BP143" s="23"/>
      <c r="BQ143" s="23"/>
      <c r="BR143" s="23"/>
      <c r="BS143" s="23"/>
      <c r="BT143" s="23"/>
      <c r="BU143" s="23"/>
      <c r="BV143" s="23"/>
      <c r="BW143" s="23"/>
      <c r="BX143" s="23"/>
      <c r="BY143" s="23"/>
      <c r="BZ143" s="23"/>
      <c r="CA143" s="23"/>
      <c r="CB143" s="23"/>
      <c r="CC143" s="23"/>
      <c r="CD143" s="23"/>
      <c r="CE143" s="23"/>
      <c r="CF143" s="23"/>
    </row>
    <row r="144" spans="2:84" ht="15" customHeight="1" x14ac:dyDescent="0.3">
      <c r="B144" s="36"/>
      <c r="C144" s="37"/>
      <c r="D144" s="37"/>
      <c r="E144" s="37"/>
      <c r="F144" s="37"/>
      <c r="G144" s="37"/>
      <c r="H144" s="37"/>
      <c r="I144" s="37"/>
      <c r="J144" s="41" t="s">
        <v>296</v>
      </c>
      <c r="K144" s="41"/>
      <c r="L144" s="37" t="str">
        <f>IF(AO88=2,Tables!J17,"")</f>
        <v>Rim EL. is not provided</v>
      </c>
      <c r="M144" s="41"/>
      <c r="N144" s="41"/>
      <c r="O144" s="41"/>
      <c r="P144" s="37"/>
      <c r="Q144" s="37"/>
      <c r="R144" s="37"/>
      <c r="S144" s="37"/>
      <c r="T144" s="37"/>
      <c r="U144" s="37"/>
      <c r="V144" s="37"/>
      <c r="W144" s="37"/>
      <c r="X144" s="37"/>
      <c r="Y144" s="37"/>
      <c r="Z144" s="37"/>
      <c r="AA144" s="37"/>
      <c r="AB144" s="37"/>
      <c r="AC144" s="37"/>
      <c r="AD144" s="37"/>
      <c r="AE144" s="37"/>
      <c r="AF144" s="37"/>
      <c r="AG144" s="37"/>
      <c r="AH144" s="37"/>
      <c r="AI144" s="37"/>
      <c r="AJ144" s="40"/>
      <c r="AL144" s="83">
        <f t="shared" si="7"/>
        <v>1</v>
      </c>
      <c r="AT144" s="23"/>
      <c r="AU144" s="23"/>
      <c r="AV144" s="23"/>
      <c r="AW144" s="23"/>
      <c r="AX144" s="23"/>
      <c r="AY144" s="23"/>
      <c r="AZ144" s="23"/>
      <c r="BA144" s="23"/>
      <c r="BB144" s="23"/>
      <c r="BC144" s="23"/>
      <c r="BD144" s="23"/>
      <c r="BE144" s="23"/>
      <c r="BF144" s="23"/>
      <c r="BG144" s="23"/>
      <c r="BH144" s="23"/>
      <c r="BI144" s="23"/>
      <c r="BJ144" s="23"/>
      <c r="BK144" s="23"/>
      <c r="BL144" s="23"/>
      <c r="BM144" s="23"/>
      <c r="BN144" s="23"/>
      <c r="BO144" s="23"/>
      <c r="BP144" s="23"/>
      <c r="BQ144" s="23"/>
      <c r="BR144" s="23"/>
      <c r="BS144" s="23"/>
      <c r="BT144" s="23"/>
      <c r="BU144" s="23"/>
      <c r="BV144" s="23"/>
      <c r="BW144" s="23"/>
      <c r="BX144" s="23"/>
      <c r="BY144" s="23"/>
      <c r="BZ144" s="23"/>
      <c r="CA144" s="23"/>
      <c r="CB144" s="23"/>
      <c r="CC144" s="23"/>
      <c r="CD144" s="23"/>
      <c r="CE144" s="23"/>
      <c r="CF144" s="23"/>
    </row>
    <row r="145" spans="2:84" ht="15" customHeight="1" x14ac:dyDescent="0.3">
      <c r="B145" s="36"/>
      <c r="C145" s="37"/>
      <c r="D145" s="37"/>
      <c r="E145" s="37"/>
      <c r="F145" s="37"/>
      <c r="G145" s="37"/>
      <c r="H145" s="37"/>
      <c r="I145" s="37"/>
      <c r="J145" s="41" t="s">
        <v>316</v>
      </c>
      <c r="K145" s="41"/>
      <c r="L145" s="37" t="str">
        <f>IF(AN88=2,Tables!J18,"")</f>
        <v>Sump EL. is not provided</v>
      </c>
      <c r="M145" s="41"/>
      <c r="N145" s="41"/>
      <c r="O145" s="41"/>
      <c r="P145" s="37"/>
      <c r="Q145" s="37"/>
      <c r="R145" s="37"/>
      <c r="S145" s="37"/>
      <c r="T145" s="37"/>
      <c r="U145" s="37"/>
      <c r="V145" s="37"/>
      <c r="W145" s="37"/>
      <c r="X145" s="37"/>
      <c r="Y145" s="37"/>
      <c r="Z145" s="37"/>
      <c r="AA145" s="37"/>
      <c r="AB145" s="37"/>
      <c r="AC145" s="37"/>
      <c r="AD145" s="37"/>
      <c r="AE145" s="37"/>
      <c r="AF145" s="37"/>
      <c r="AG145" s="37"/>
      <c r="AH145" s="37"/>
      <c r="AI145" s="37"/>
      <c r="AJ145" s="40"/>
      <c r="AL145" s="83">
        <f t="shared" si="7"/>
        <v>1</v>
      </c>
      <c r="AT145" s="23"/>
      <c r="AU145" s="23"/>
      <c r="AV145" s="23"/>
      <c r="AW145" s="23"/>
      <c r="AX145" s="23"/>
      <c r="AY145" s="23"/>
      <c r="AZ145" s="23"/>
      <c r="BA145" s="23"/>
      <c r="BB145" s="23"/>
      <c r="BC145" s="23"/>
      <c r="BD145" s="23"/>
      <c r="BE145" s="23"/>
      <c r="BF145" s="23"/>
      <c r="BG145" s="23"/>
      <c r="BH145" s="23"/>
      <c r="BI145" s="23"/>
      <c r="BJ145" s="23"/>
      <c r="BK145" s="23"/>
      <c r="BL145" s="23"/>
      <c r="BM145" s="23"/>
      <c r="BN145" s="23"/>
      <c r="BO145" s="23"/>
      <c r="BP145" s="23"/>
      <c r="BQ145" s="23"/>
      <c r="BR145" s="23"/>
      <c r="BS145" s="23"/>
      <c r="BT145" s="23"/>
      <c r="BU145" s="23"/>
      <c r="BV145" s="23"/>
      <c r="BW145" s="23"/>
      <c r="BX145" s="23"/>
      <c r="BY145" s="23"/>
      <c r="BZ145" s="23"/>
      <c r="CA145" s="23"/>
      <c r="CB145" s="23"/>
      <c r="CC145" s="23"/>
      <c r="CD145" s="23"/>
      <c r="CE145" s="23"/>
      <c r="CF145" s="23"/>
    </row>
    <row r="146" spans="2:84" ht="15" customHeight="1" x14ac:dyDescent="0.3">
      <c r="B146" s="36"/>
      <c r="C146" s="37"/>
      <c r="D146" s="37"/>
      <c r="E146" s="37"/>
      <c r="F146" s="37"/>
      <c r="G146" s="37"/>
      <c r="H146" s="37"/>
      <c r="I146" s="37"/>
      <c r="J146" s="41" t="s">
        <v>315</v>
      </c>
      <c r="K146" s="41"/>
      <c r="L146" s="37" t="str">
        <f>IF(AO91=2,Tables!J19,"")</f>
        <v>Outlete Pipe Invert EL. is not provided</v>
      </c>
      <c r="M146" s="41"/>
      <c r="N146" s="41"/>
      <c r="O146" s="41"/>
      <c r="P146" s="37"/>
      <c r="Q146" s="37"/>
      <c r="R146" s="37"/>
      <c r="S146" s="37"/>
      <c r="T146" s="37"/>
      <c r="U146" s="37"/>
      <c r="V146" s="37"/>
      <c r="W146" s="37"/>
      <c r="X146" s="37"/>
      <c r="Y146" s="37"/>
      <c r="Z146" s="37"/>
      <c r="AA146" s="37"/>
      <c r="AB146" s="37"/>
      <c r="AC146" s="37"/>
      <c r="AD146" s="37"/>
      <c r="AE146" s="37"/>
      <c r="AF146" s="37"/>
      <c r="AG146" s="37"/>
      <c r="AH146" s="37"/>
      <c r="AI146" s="37"/>
      <c r="AJ146" s="40"/>
      <c r="AL146" s="83">
        <f t="shared" si="7"/>
        <v>1</v>
      </c>
      <c r="AT146" s="23"/>
      <c r="AU146" s="23"/>
      <c r="AV146" s="23"/>
      <c r="AW146" s="23"/>
      <c r="AX146" s="23"/>
      <c r="AY146" s="23"/>
      <c r="AZ146" s="23"/>
      <c r="BA146" s="23"/>
      <c r="BB146" s="23"/>
      <c r="BC146" s="23"/>
      <c r="BD146" s="23"/>
      <c r="BE146" s="23"/>
      <c r="BF146" s="23"/>
      <c r="BG146" s="23"/>
      <c r="BH146" s="23"/>
      <c r="BI146" s="23"/>
      <c r="BJ146" s="23"/>
      <c r="BK146" s="23"/>
      <c r="BL146" s="23"/>
      <c r="BM146" s="23"/>
      <c r="BN146" s="23"/>
      <c r="BO146" s="23"/>
      <c r="BP146" s="23"/>
      <c r="BQ146" s="23"/>
      <c r="BR146" s="23"/>
      <c r="BS146" s="23"/>
      <c r="BT146" s="23"/>
      <c r="BU146" s="23"/>
      <c r="BV146" s="23"/>
      <c r="BW146" s="23"/>
      <c r="BX146" s="23"/>
      <c r="BY146" s="23"/>
      <c r="BZ146" s="23"/>
      <c r="CA146" s="23"/>
      <c r="CB146" s="23"/>
      <c r="CC146" s="23"/>
      <c r="CD146" s="23"/>
      <c r="CE146" s="23"/>
      <c r="CF146" s="23"/>
    </row>
    <row r="147" spans="2:84" ht="15" customHeight="1" x14ac:dyDescent="0.3">
      <c r="B147" s="36"/>
      <c r="C147" s="37"/>
      <c r="D147" s="37"/>
      <c r="E147" s="37"/>
      <c r="F147" s="37"/>
      <c r="G147" s="37"/>
      <c r="H147" s="37"/>
      <c r="I147" s="37"/>
      <c r="J147" s="41" t="s">
        <v>317</v>
      </c>
      <c r="K147" s="41"/>
      <c r="L147" s="37" t="str">
        <f>IF(AO86=2,Tables!J20,"")</f>
        <v>Diameter is not provided</v>
      </c>
      <c r="M147" s="41"/>
      <c r="N147" s="41"/>
      <c r="O147" s="41"/>
      <c r="P147" s="37"/>
      <c r="Q147" s="37"/>
      <c r="R147" s="37"/>
      <c r="S147" s="37"/>
      <c r="T147" s="37"/>
      <c r="U147" s="37"/>
      <c r="V147" s="37"/>
      <c r="W147" s="37"/>
      <c r="X147" s="37"/>
      <c r="Y147" s="37"/>
      <c r="Z147" s="37"/>
      <c r="AA147" s="37"/>
      <c r="AB147" s="37"/>
      <c r="AC147" s="37"/>
      <c r="AD147" s="37"/>
      <c r="AE147" s="37"/>
      <c r="AF147" s="37"/>
      <c r="AG147" s="37"/>
      <c r="AH147" s="37"/>
      <c r="AI147" s="37"/>
      <c r="AJ147" s="40"/>
      <c r="AL147" s="83">
        <f t="shared" si="7"/>
        <v>1</v>
      </c>
      <c r="AT147" s="23"/>
      <c r="AU147" s="23"/>
      <c r="AV147" s="23"/>
      <c r="AW147" s="23"/>
      <c r="AX147" s="23"/>
      <c r="AY147" s="23"/>
      <c r="AZ147" s="23"/>
      <c r="BA147" s="23"/>
      <c r="BB147" s="23"/>
      <c r="BC147" s="23"/>
      <c r="BD147" s="23"/>
      <c r="BE147" s="23"/>
      <c r="BF147" s="23"/>
      <c r="BG147" s="23"/>
      <c r="BH147" s="23"/>
      <c r="BI147" s="23"/>
      <c r="BJ147" s="23"/>
      <c r="BK147" s="23"/>
      <c r="BL147" s="23"/>
      <c r="BM147" s="23"/>
      <c r="BN147" s="23"/>
      <c r="BO147" s="23"/>
      <c r="BP147" s="23"/>
      <c r="BQ147" s="23"/>
      <c r="BR147" s="23"/>
      <c r="BS147" s="23"/>
      <c r="BT147" s="23"/>
      <c r="BU147" s="23"/>
      <c r="BV147" s="23"/>
      <c r="BW147" s="23"/>
      <c r="BX147" s="23"/>
      <c r="BY147" s="23"/>
      <c r="BZ147" s="23"/>
      <c r="CA147" s="23"/>
      <c r="CB147" s="23"/>
      <c r="CC147" s="23"/>
      <c r="CD147" s="23"/>
      <c r="CE147" s="23"/>
      <c r="CF147" s="23"/>
    </row>
    <row r="148" spans="2:84" ht="15" customHeight="1" x14ac:dyDescent="0.3">
      <c r="B148" s="36"/>
      <c r="C148" s="37"/>
      <c r="D148" s="37"/>
      <c r="E148" s="37"/>
      <c r="F148" s="37"/>
      <c r="G148" s="37"/>
      <c r="H148" s="37"/>
      <c r="I148" s="37"/>
      <c r="J148" s="41" t="s">
        <v>76</v>
      </c>
      <c r="K148" s="41"/>
      <c r="L148" s="37" t="str">
        <f>IF(AL99&lt;2,Tables!J8,"")</f>
        <v>Latitude and/or Longitude not provided</v>
      </c>
      <c r="M148" s="41"/>
      <c r="N148" s="41"/>
      <c r="O148" s="41"/>
      <c r="P148" s="37"/>
      <c r="Q148" s="37"/>
      <c r="R148" s="37"/>
      <c r="S148" s="37"/>
      <c r="T148" s="37"/>
      <c r="U148" s="37"/>
      <c r="V148" s="37"/>
      <c r="W148" s="37"/>
      <c r="X148" s="37"/>
      <c r="Y148" s="37"/>
      <c r="Z148" s="37"/>
      <c r="AA148" s="37"/>
      <c r="AB148" s="37"/>
      <c r="AC148" s="37"/>
      <c r="AD148" s="37"/>
      <c r="AE148" s="37"/>
      <c r="AF148" s="37"/>
      <c r="AG148" s="37"/>
      <c r="AH148" s="37"/>
      <c r="AI148" s="37"/>
      <c r="AJ148" s="40"/>
      <c r="AL148" s="83"/>
      <c r="AT148" s="23"/>
      <c r="AU148" s="23"/>
      <c r="AV148" s="23"/>
      <c r="AW148" s="23"/>
      <c r="AX148" s="23"/>
      <c r="AY148" s="23"/>
      <c r="AZ148" s="23"/>
      <c r="BA148" s="23"/>
      <c r="BB148" s="23"/>
      <c r="BC148" s="23"/>
      <c r="BD148" s="23"/>
      <c r="BE148" s="23"/>
      <c r="BF148" s="23"/>
      <c r="BG148" s="23"/>
      <c r="BH148" s="23"/>
      <c r="BI148" s="23"/>
      <c r="BJ148" s="23"/>
      <c r="BK148" s="23"/>
      <c r="BL148" s="23"/>
      <c r="BM148" s="23"/>
      <c r="BN148" s="23"/>
      <c r="BO148" s="23"/>
      <c r="BP148" s="23"/>
      <c r="BQ148" s="23"/>
      <c r="BR148" s="23"/>
      <c r="BS148" s="23"/>
      <c r="BT148" s="23"/>
      <c r="BU148" s="23"/>
      <c r="BV148" s="23"/>
      <c r="BW148" s="23"/>
      <c r="BX148" s="23"/>
      <c r="BY148" s="23"/>
      <c r="BZ148" s="23"/>
      <c r="CA148" s="23"/>
      <c r="CB148" s="23"/>
      <c r="CC148" s="23"/>
      <c r="CD148" s="23"/>
      <c r="CE148" s="23"/>
      <c r="CF148" s="23"/>
    </row>
    <row r="149" spans="2:84" ht="15" customHeight="1" x14ac:dyDescent="0.3">
      <c r="B149" s="42"/>
      <c r="C149" s="43"/>
      <c r="D149" s="43"/>
      <c r="E149" s="43"/>
      <c r="F149" s="43"/>
      <c r="G149" s="43"/>
      <c r="H149" s="43"/>
      <c r="I149" s="43"/>
      <c r="J149" s="43"/>
      <c r="K149" s="43"/>
      <c r="L149" s="43" t="str">
        <f>IF(AND(AO97=1,AO98=1),Tables!J21,IF(OR(AO97=3,AO98=3),Tables!J21,""))</f>
        <v>Latitude and/or Longitude has been entered as text.  Change to a number.</v>
      </c>
      <c r="M149" s="43"/>
      <c r="N149" s="43"/>
      <c r="O149" s="43"/>
      <c r="P149" s="43"/>
      <c r="Q149" s="43"/>
      <c r="R149" s="43"/>
      <c r="S149" s="43"/>
      <c r="T149" s="43"/>
      <c r="U149" s="43"/>
      <c r="V149" s="43"/>
      <c r="W149" s="43"/>
      <c r="X149" s="43"/>
      <c r="Y149" s="43"/>
      <c r="Z149" s="43"/>
      <c r="AA149" s="43"/>
      <c r="AB149" s="43"/>
      <c r="AC149" s="43"/>
      <c r="AD149" s="43"/>
      <c r="AE149" s="43"/>
      <c r="AF149" s="43"/>
      <c r="AG149" s="43"/>
      <c r="AH149" s="43"/>
      <c r="AI149" s="43"/>
      <c r="AJ149" s="44"/>
      <c r="AL149" s="83">
        <f>IF(L148="",0,1)</f>
        <v>1</v>
      </c>
      <c r="AT149" s="23"/>
      <c r="AU149" s="23"/>
      <c r="AV149" s="23"/>
      <c r="AW149" s="23"/>
      <c r="AX149" s="23"/>
      <c r="AY149" s="23"/>
      <c r="AZ149" s="23"/>
      <c r="BA149" s="23"/>
      <c r="BB149" s="23"/>
      <c r="BC149" s="23"/>
      <c r="BD149" s="23"/>
      <c r="BE149" s="23"/>
      <c r="BF149" s="23"/>
      <c r="BG149" s="23"/>
      <c r="BH149" s="23"/>
      <c r="BI149" s="23"/>
      <c r="BJ149" s="23"/>
      <c r="BK149" s="23"/>
      <c r="BL149" s="23"/>
      <c r="BM149" s="23"/>
      <c r="BN149" s="23"/>
      <c r="BO149" s="23"/>
      <c r="BP149" s="23"/>
      <c r="BQ149" s="23"/>
      <c r="BR149" s="23"/>
      <c r="BS149" s="23"/>
      <c r="BT149" s="23"/>
      <c r="BU149" s="23"/>
      <c r="BV149" s="23"/>
      <c r="BW149" s="23"/>
      <c r="BX149" s="23"/>
      <c r="BY149" s="23"/>
      <c r="BZ149" s="23"/>
      <c r="CA149" s="23"/>
      <c r="CB149" s="23"/>
      <c r="CC149" s="23"/>
      <c r="CD149" s="23"/>
      <c r="CE149" s="23"/>
      <c r="CF149" s="23"/>
    </row>
    <row r="150" spans="2:84" ht="15" customHeight="1" x14ac:dyDescent="0.3">
      <c r="AT150" s="23"/>
      <c r="AU150" s="23"/>
      <c r="AV150" s="23"/>
      <c r="AW150" s="23"/>
      <c r="AX150" s="23"/>
      <c r="AY150" s="23"/>
      <c r="AZ150" s="23"/>
      <c r="BA150" s="23"/>
      <c r="BB150" s="23"/>
      <c r="BC150" s="23"/>
      <c r="BD150" s="23"/>
      <c r="BE150" s="23"/>
      <c r="BF150" s="23"/>
      <c r="BG150" s="23"/>
      <c r="BH150" s="23"/>
      <c r="BI150" s="23"/>
      <c r="BJ150" s="23"/>
      <c r="BK150" s="23"/>
      <c r="BL150" s="23"/>
      <c r="BM150" s="23"/>
      <c r="BN150" s="23"/>
      <c r="BO150" s="23"/>
      <c r="BP150" s="23"/>
      <c r="BQ150" s="23"/>
      <c r="BR150" s="23"/>
      <c r="BS150" s="23"/>
      <c r="BT150" s="23"/>
      <c r="BU150" s="23"/>
      <c r="BV150" s="23"/>
      <c r="BW150" s="23"/>
      <c r="BX150" s="23"/>
      <c r="BY150" s="23"/>
      <c r="BZ150" s="23"/>
      <c r="CA150" s="23"/>
      <c r="CB150" s="23"/>
      <c r="CC150" s="23"/>
      <c r="CD150" s="23"/>
      <c r="CE150" s="23"/>
      <c r="CF150" s="23"/>
    </row>
    <row r="151" spans="2:84" ht="15" customHeight="1" x14ac:dyDescent="0.3">
      <c r="AT151" s="23"/>
      <c r="AU151" s="23"/>
      <c r="AV151" s="23"/>
      <c r="AW151" s="23"/>
      <c r="AX151" s="23"/>
      <c r="AY151" s="23"/>
      <c r="AZ151" s="23"/>
      <c r="BA151" s="23"/>
      <c r="BB151" s="23"/>
      <c r="BC151" s="23"/>
      <c r="BD151" s="23"/>
      <c r="BE151" s="23"/>
      <c r="BF151" s="23"/>
      <c r="BG151" s="23"/>
      <c r="BH151" s="23"/>
      <c r="BI151" s="23"/>
      <c r="BJ151" s="23"/>
      <c r="BK151" s="23"/>
      <c r="BL151" s="23"/>
      <c r="BM151" s="23"/>
      <c r="BN151" s="23"/>
      <c r="BO151" s="23"/>
      <c r="BP151" s="23"/>
      <c r="BQ151" s="23"/>
      <c r="BR151" s="23"/>
      <c r="BS151" s="23"/>
      <c r="BT151" s="23"/>
      <c r="BU151" s="23"/>
      <c r="BV151" s="23"/>
      <c r="BW151" s="23"/>
      <c r="BX151" s="23"/>
      <c r="BY151" s="23"/>
      <c r="BZ151" s="23"/>
      <c r="CA151" s="23"/>
      <c r="CB151" s="23"/>
      <c r="CC151" s="23"/>
      <c r="CD151" s="23"/>
      <c r="CE151" s="23"/>
      <c r="CF151" s="23"/>
    </row>
    <row r="152" spans="2:84" ht="15" customHeight="1" x14ac:dyDescent="0.3">
      <c r="AT152" s="23"/>
      <c r="AU152" s="23"/>
      <c r="AV152" s="23"/>
      <c r="AW152" s="23"/>
      <c r="AX152" s="23"/>
      <c r="AY152" s="23"/>
      <c r="AZ152" s="23"/>
      <c r="BA152" s="23"/>
      <c r="BB152" s="23"/>
      <c r="BC152" s="23"/>
      <c r="BD152" s="23"/>
      <c r="BE152" s="23"/>
      <c r="BF152" s="23"/>
      <c r="BG152" s="23"/>
      <c r="BH152" s="23"/>
      <c r="BI152" s="23"/>
      <c r="BJ152" s="23"/>
      <c r="BK152" s="23"/>
      <c r="BL152" s="23"/>
      <c r="BM152" s="23"/>
      <c r="BN152" s="23"/>
      <c r="BO152" s="23"/>
      <c r="BP152" s="23"/>
      <c r="BQ152" s="23"/>
      <c r="BR152" s="23"/>
      <c r="BS152" s="23"/>
      <c r="BT152" s="23"/>
      <c r="BU152" s="23"/>
      <c r="BV152" s="23"/>
      <c r="BW152" s="23"/>
      <c r="BX152" s="23"/>
      <c r="BY152" s="23"/>
      <c r="BZ152" s="23"/>
      <c r="CA152" s="23"/>
      <c r="CB152" s="23"/>
      <c r="CC152" s="23"/>
      <c r="CD152" s="23"/>
      <c r="CE152" s="23"/>
      <c r="CF152" s="23"/>
    </row>
    <row r="153" spans="2:84" ht="15" customHeight="1" x14ac:dyDescent="0.3">
      <c r="AT153" s="23"/>
      <c r="AU153" s="23"/>
      <c r="AV153" s="23"/>
      <c r="AW153" s="23"/>
      <c r="AX153" s="23"/>
      <c r="AY153" s="23"/>
      <c r="AZ153" s="23"/>
      <c r="BA153" s="23"/>
      <c r="BB153" s="23"/>
      <c r="BC153" s="23"/>
      <c r="BD153" s="23"/>
      <c r="BE153" s="23"/>
      <c r="BF153" s="23"/>
      <c r="BG153" s="23"/>
      <c r="BH153" s="23"/>
      <c r="BI153" s="23"/>
      <c r="BJ153" s="23"/>
      <c r="BK153" s="23"/>
      <c r="BL153" s="23"/>
      <c r="BM153" s="23"/>
      <c r="BN153" s="23"/>
      <c r="BO153" s="23"/>
      <c r="BP153" s="23"/>
      <c r="BQ153" s="23"/>
      <c r="BR153" s="23"/>
      <c r="BS153" s="23"/>
      <c r="BT153" s="23"/>
      <c r="BU153" s="23"/>
      <c r="BV153" s="23"/>
      <c r="BW153" s="23"/>
      <c r="BX153" s="23"/>
      <c r="BY153" s="23"/>
      <c r="BZ153" s="23"/>
      <c r="CA153" s="23"/>
      <c r="CB153" s="23"/>
      <c r="CC153" s="23"/>
      <c r="CD153" s="23"/>
      <c r="CE153" s="23"/>
      <c r="CF153" s="23"/>
    </row>
    <row r="154" spans="2:84" ht="15" customHeight="1" x14ac:dyDescent="0.3">
      <c r="AT154" s="23"/>
      <c r="AU154" s="23"/>
      <c r="AV154" s="23"/>
      <c r="AW154" s="23"/>
      <c r="AX154" s="23"/>
      <c r="AY154" s="23"/>
      <c r="AZ154" s="23"/>
      <c r="BA154" s="23"/>
      <c r="BB154" s="23"/>
      <c r="BC154" s="23"/>
      <c r="BD154" s="23"/>
      <c r="BE154" s="23"/>
      <c r="BF154" s="23"/>
      <c r="BG154" s="23"/>
      <c r="BH154" s="23"/>
      <c r="BI154" s="23"/>
      <c r="BJ154" s="23"/>
      <c r="BK154" s="23"/>
      <c r="BL154" s="23"/>
      <c r="BM154" s="23"/>
      <c r="BN154" s="23"/>
      <c r="BO154" s="23"/>
      <c r="BP154" s="23"/>
      <c r="BQ154" s="23"/>
      <c r="BR154" s="23"/>
      <c r="BS154" s="23"/>
      <c r="BT154" s="23"/>
      <c r="BU154" s="23"/>
      <c r="BV154" s="23"/>
      <c r="BW154" s="23"/>
      <c r="BX154" s="23"/>
      <c r="BY154" s="23"/>
      <c r="BZ154" s="23"/>
      <c r="CA154" s="23"/>
      <c r="CB154" s="23"/>
      <c r="CC154" s="23"/>
      <c r="CD154" s="23"/>
      <c r="CE154" s="23"/>
      <c r="CF154" s="23"/>
    </row>
    <row r="155" spans="2:84" ht="15" customHeight="1" x14ac:dyDescent="0.3">
      <c r="B155" s="166">
        <f>Tables!$F$13</f>
        <v>45931</v>
      </c>
      <c r="C155" s="166"/>
      <c r="D155" s="166"/>
      <c r="E155" s="166"/>
      <c r="F155" s="166"/>
      <c r="G155" s="166"/>
      <c r="H155" s="166"/>
      <c r="R155" s="165" t="s">
        <v>182</v>
      </c>
      <c r="S155" s="165"/>
      <c r="T155" s="165"/>
      <c r="U155" s="165"/>
    </row>
    <row r="156" spans="2:84" ht="15" customHeight="1" x14ac:dyDescent="0.3"/>
    <row r="157" spans="2:84" ht="15" customHeight="1" x14ac:dyDescent="0.3"/>
    <row r="158" spans="2:84" ht="15" customHeight="1" x14ac:dyDescent="0.3"/>
    <row r="159" spans="2:84" ht="15" customHeight="1" x14ac:dyDescent="0.3"/>
    <row r="160" spans="2:84" ht="15" customHeight="1" x14ac:dyDescent="0.3"/>
  </sheetData>
  <sheetProtection algorithmName="SHA-512" hashValue="0fa7Rp5xSoZ8vwf8YEDbBBWIfdGWXUhrK+plmQs4QsD5LgYNdGLTeAk8OULjwEpO/Nhi1uzkPCWfF4P+hC9xZg==" saltValue="W3tPCzcieBnH5b6PERYlAw==" spinCount="100000" sheet="1" objects="1" scenarios="1" selectLockedCells="1"/>
  <mergeCells count="277">
    <mergeCell ref="AF38:AH38"/>
    <mergeCell ref="BL52:BL60"/>
    <mergeCell ref="AB44:AD44"/>
    <mergeCell ref="X42:Z42"/>
    <mergeCell ref="P43:R43"/>
    <mergeCell ref="P38:R38"/>
    <mergeCell ref="L37:N37"/>
    <mergeCell ref="P37:R37"/>
    <mergeCell ref="L38:N38"/>
    <mergeCell ref="T37:V37"/>
    <mergeCell ref="AF41:AH41"/>
    <mergeCell ref="T39:V39"/>
    <mergeCell ref="T40:V40"/>
    <mergeCell ref="T44:V44"/>
    <mergeCell ref="P44:R44"/>
    <mergeCell ref="L44:N44"/>
    <mergeCell ref="P39:R39"/>
    <mergeCell ref="P40:R40"/>
    <mergeCell ref="P41:R41"/>
    <mergeCell ref="L41:N41"/>
    <mergeCell ref="L40:N40"/>
    <mergeCell ref="L39:N39"/>
    <mergeCell ref="AB42:AD42"/>
    <mergeCell ref="X39:Z39"/>
    <mergeCell ref="AI17:AJ17"/>
    <mergeCell ref="T32:V32"/>
    <mergeCell ref="T25:V25"/>
    <mergeCell ref="L27:N27"/>
    <mergeCell ref="L30:N30"/>
    <mergeCell ref="L34:N34"/>
    <mergeCell ref="T30:V30"/>
    <mergeCell ref="T31:V31"/>
    <mergeCell ref="BK52:BK60"/>
    <mergeCell ref="L24:N24"/>
    <mergeCell ref="P24:R24"/>
    <mergeCell ref="T24:V24"/>
    <mergeCell ref="L29:N29"/>
    <mergeCell ref="L26:N26"/>
    <mergeCell ref="L25:N25"/>
    <mergeCell ref="P25:R25"/>
    <mergeCell ref="P26:R26"/>
    <mergeCell ref="P27:R27"/>
    <mergeCell ref="P28:R28"/>
    <mergeCell ref="T28:V28"/>
    <mergeCell ref="T29:V29"/>
    <mergeCell ref="X24:Z24"/>
    <mergeCell ref="T27:V27"/>
    <mergeCell ref="AF46:AH46"/>
    <mergeCell ref="N19:O19"/>
    <mergeCell ref="Q1:AK4"/>
    <mergeCell ref="T26:V26"/>
    <mergeCell ref="W20:Z20"/>
    <mergeCell ref="W21:Z21"/>
    <mergeCell ref="T38:V38"/>
    <mergeCell ref="X37:Z37"/>
    <mergeCell ref="AB37:AD37"/>
    <mergeCell ref="AB32:AD32"/>
    <mergeCell ref="AB34:AD34"/>
    <mergeCell ref="AF29:AH29"/>
    <mergeCell ref="AF30:AH30"/>
    <mergeCell ref="AF31:AH31"/>
    <mergeCell ref="AF25:AH25"/>
    <mergeCell ref="AF28:AH28"/>
    <mergeCell ref="X38:Z38"/>
    <mergeCell ref="AB38:AD38"/>
    <mergeCell ref="P29:R29"/>
    <mergeCell ref="P30:R30"/>
    <mergeCell ref="P31:R31"/>
    <mergeCell ref="P32:R32"/>
    <mergeCell ref="P34:R34"/>
    <mergeCell ref="AE7:AJ7"/>
    <mergeCell ref="AE8:AJ8"/>
    <mergeCell ref="E7:X7"/>
    <mergeCell ref="E8:X8"/>
    <mergeCell ref="D28:E34"/>
    <mergeCell ref="F29:G29"/>
    <mergeCell ref="F30:G30"/>
    <mergeCell ref="L32:N32"/>
    <mergeCell ref="L31:N31"/>
    <mergeCell ref="T34:V34"/>
    <mergeCell ref="J20:M20"/>
    <mergeCell ref="L28:N28"/>
    <mergeCell ref="J21:M21"/>
    <mergeCell ref="X25:Z25"/>
    <mergeCell ref="X26:Z26"/>
    <mergeCell ref="X27:Z27"/>
    <mergeCell ref="X28:Z28"/>
    <mergeCell ref="N18:O18"/>
    <mergeCell ref="N20:O20"/>
    <mergeCell ref="N21:O21"/>
    <mergeCell ref="N16:O16"/>
    <mergeCell ref="N17:O17"/>
    <mergeCell ref="J16:M16"/>
    <mergeCell ref="J17:M17"/>
    <mergeCell ref="J18:M18"/>
    <mergeCell ref="J19:M19"/>
    <mergeCell ref="X43:Z43"/>
    <mergeCell ref="F42:G42"/>
    <mergeCell ref="F41:G41"/>
    <mergeCell ref="L43:N43"/>
    <mergeCell ref="P42:R42"/>
    <mergeCell ref="AA14:AD14"/>
    <mergeCell ref="AE14:AF14"/>
    <mergeCell ref="AE15:AF15"/>
    <mergeCell ref="F28:G28"/>
    <mergeCell ref="W17:Z17"/>
    <mergeCell ref="AA15:AD15"/>
    <mergeCell ref="AF24:AH24"/>
    <mergeCell ref="AF32:AH32"/>
    <mergeCell ref="AF34:AH34"/>
    <mergeCell ref="AB24:AD24"/>
    <mergeCell ref="AB31:AD31"/>
    <mergeCell ref="AB30:AD30"/>
    <mergeCell ref="AB25:AD25"/>
    <mergeCell ref="AB26:AD26"/>
    <mergeCell ref="AB27:AD27"/>
    <mergeCell ref="AB28:AD28"/>
    <mergeCell ref="AB29:AD29"/>
    <mergeCell ref="AA17:AB17"/>
    <mergeCell ref="AE17:AH17"/>
    <mergeCell ref="L47:N47"/>
    <mergeCell ref="L45:N45"/>
    <mergeCell ref="B55:H55"/>
    <mergeCell ref="R55:U55"/>
    <mergeCell ref="Q80:S80"/>
    <mergeCell ref="O76:U76"/>
    <mergeCell ref="T47:V47"/>
    <mergeCell ref="Q82:S82"/>
    <mergeCell ref="P47:R47"/>
    <mergeCell ref="D41:E47"/>
    <mergeCell ref="F43:G43"/>
    <mergeCell ref="T43:V43"/>
    <mergeCell ref="T42:V42"/>
    <mergeCell ref="BI1:CA4"/>
    <mergeCell ref="AS6:BF7"/>
    <mergeCell ref="G92:I92"/>
    <mergeCell ref="G93:I93"/>
    <mergeCell ref="AB66:AF66"/>
    <mergeCell ref="AB68:AF68"/>
    <mergeCell ref="F44:G44"/>
    <mergeCell ref="F45:G45"/>
    <mergeCell ref="F47:G47"/>
    <mergeCell ref="X44:Z44"/>
    <mergeCell ref="X45:Z45"/>
    <mergeCell ref="X47:Z47"/>
    <mergeCell ref="BK92:BL92"/>
    <mergeCell ref="BN84:BO84"/>
    <mergeCell ref="BK72:BL72"/>
    <mergeCell ref="BK74:BL74"/>
    <mergeCell ref="BK62:BL62"/>
    <mergeCell ref="BN62:BO62"/>
    <mergeCell ref="BN64:BO64"/>
    <mergeCell ref="BN66:BO66"/>
    <mergeCell ref="BN68:BO68"/>
    <mergeCell ref="F32:G32"/>
    <mergeCell ref="F34:G34"/>
    <mergeCell ref="X29:Z29"/>
    <mergeCell ref="AE57:AJ57"/>
    <mergeCell ref="D56:Y56"/>
    <mergeCell ref="O97:R97"/>
    <mergeCell ref="W97:Z97"/>
    <mergeCell ref="G91:I91"/>
    <mergeCell ref="G95:I95"/>
    <mergeCell ref="P91:R91"/>
    <mergeCell ref="P92:R92"/>
    <mergeCell ref="P93:R93"/>
    <mergeCell ref="K91:M91"/>
    <mergeCell ref="K93:M93"/>
    <mergeCell ref="K92:M92"/>
    <mergeCell ref="G85:J85"/>
    <mergeCell ref="O85:Q85"/>
    <mergeCell ref="AF90:AH90"/>
    <mergeCell ref="AF84:AH84"/>
    <mergeCell ref="K62:W62"/>
    <mergeCell ref="G64:M64"/>
    <mergeCell ref="T64:Z64"/>
    <mergeCell ref="G86:I86"/>
    <mergeCell ref="G87:I87"/>
    <mergeCell ref="G88:I88"/>
    <mergeCell ref="O87:Q87"/>
    <mergeCell ref="O88:Q88"/>
    <mergeCell ref="B155:H155"/>
    <mergeCell ref="R155:U155"/>
    <mergeCell ref="G94:I94"/>
    <mergeCell ref="F122:Z122"/>
    <mergeCell ref="F123:Z123"/>
    <mergeCell ref="F124:Z124"/>
    <mergeCell ref="F125:L125"/>
    <mergeCell ref="P125:S125"/>
    <mergeCell ref="X125:Z125"/>
    <mergeCell ref="F126:Z126"/>
    <mergeCell ref="F127:J127"/>
    <mergeCell ref="P95:R95"/>
    <mergeCell ref="P94:R94"/>
    <mergeCell ref="K94:M94"/>
    <mergeCell ref="K95:M95"/>
    <mergeCell ref="D110:Y110"/>
    <mergeCell ref="B109:H109"/>
    <mergeCell ref="R109:U109"/>
    <mergeCell ref="B100:AJ106"/>
    <mergeCell ref="AD129:AH129"/>
    <mergeCell ref="AE111:AJ111"/>
    <mergeCell ref="AE110:AJ110"/>
    <mergeCell ref="BK84:BL84"/>
    <mergeCell ref="G90:I90"/>
    <mergeCell ref="K90:N90"/>
    <mergeCell ref="P90:S90"/>
    <mergeCell ref="BK96:BL96"/>
    <mergeCell ref="BN70:BO70"/>
    <mergeCell ref="BN72:BO72"/>
    <mergeCell ref="BN74:BO74"/>
    <mergeCell ref="BK64:BL64"/>
    <mergeCell ref="BK66:BL66"/>
    <mergeCell ref="BK68:BL68"/>
    <mergeCell ref="BK70:BL70"/>
    <mergeCell ref="BN92:BO92"/>
    <mergeCell ref="BK94:BL94"/>
    <mergeCell ref="BN94:BO94"/>
    <mergeCell ref="BN96:BO96"/>
    <mergeCell ref="BK98:BL98"/>
    <mergeCell ref="BN98:BO98"/>
    <mergeCell ref="AF86:AH86"/>
    <mergeCell ref="BK88:BL88"/>
    <mergeCell ref="BN88:BO88"/>
    <mergeCell ref="BK90:BL90"/>
    <mergeCell ref="BN90:BO90"/>
    <mergeCell ref="BK86:BL86"/>
    <mergeCell ref="BN86:BO86"/>
    <mergeCell ref="AF88:AH88"/>
    <mergeCell ref="BF58:BF62"/>
    <mergeCell ref="BI57:BI60"/>
    <mergeCell ref="BO57:BO60"/>
    <mergeCell ref="BN55:BN60"/>
    <mergeCell ref="BK80:BL80"/>
    <mergeCell ref="BK82:BL82"/>
    <mergeCell ref="X30:Z30"/>
    <mergeCell ref="BN80:BO80"/>
    <mergeCell ref="BN82:BO82"/>
    <mergeCell ref="AF82:AH82"/>
    <mergeCell ref="AF80:AH80"/>
    <mergeCell ref="AF47:AH47"/>
    <mergeCell ref="AE56:AJ56"/>
    <mergeCell ref="AB39:AD39"/>
    <mergeCell ref="AB40:AD40"/>
    <mergeCell ref="AF43:AH43"/>
    <mergeCell ref="AF44:AH44"/>
    <mergeCell ref="AF45:AH45"/>
    <mergeCell ref="AB45:AD45"/>
    <mergeCell ref="AB47:AD47"/>
    <mergeCell ref="AF42:AH42"/>
    <mergeCell ref="AB43:AD43"/>
    <mergeCell ref="X40:Z40"/>
    <mergeCell ref="AB41:AD41"/>
    <mergeCell ref="AD6:AJ6"/>
    <mergeCell ref="AF33:AH33"/>
    <mergeCell ref="I25:J25"/>
    <mergeCell ref="F33:G33"/>
    <mergeCell ref="F46:G46"/>
    <mergeCell ref="L33:N33"/>
    <mergeCell ref="P33:R33"/>
    <mergeCell ref="T33:V33"/>
    <mergeCell ref="X33:Z33"/>
    <mergeCell ref="AB33:AD33"/>
    <mergeCell ref="L46:N46"/>
    <mergeCell ref="P46:R46"/>
    <mergeCell ref="T46:V46"/>
    <mergeCell ref="X46:Z46"/>
    <mergeCell ref="AB46:AD46"/>
    <mergeCell ref="T45:V45"/>
    <mergeCell ref="P45:R45"/>
    <mergeCell ref="X32:Z32"/>
    <mergeCell ref="X34:Z34"/>
    <mergeCell ref="X31:Z31"/>
    <mergeCell ref="F31:G31"/>
    <mergeCell ref="L42:N42"/>
    <mergeCell ref="X41:Z41"/>
    <mergeCell ref="T41:V41"/>
  </mergeCells>
  <phoneticPr fontId="17" type="noConversion"/>
  <conditionalFormatting sqref="B100:AJ106">
    <cfRule type="cellIs" priority="1366" stopIfTrue="1" operator="greaterThan">
      <formula>0</formula>
    </cfRule>
    <cfRule type="expression" dxfId="139" priority="1368">
      <formula>$AL$134&gt;0</formula>
    </cfRule>
    <cfRule type="expression" dxfId="138" priority="1367">
      <formula>$AL$100=2</formula>
    </cfRule>
  </conditionalFormatting>
  <conditionalFormatting sqref="D56 AE56:AE57 D110 AE110:AE111">
    <cfRule type="cellIs" dxfId="137" priority="367" operator="equal">
      <formula>0</formula>
    </cfRule>
  </conditionalFormatting>
  <conditionalFormatting sqref="F10 N10 W10">
    <cfRule type="expression" dxfId="136" priority="361">
      <formula>ISBLANK(F10)</formula>
    </cfRule>
  </conditionalFormatting>
  <conditionalFormatting sqref="F12 N12">
    <cfRule type="expression" dxfId="135" priority="11">
      <formula>ISBLANK(F12)</formula>
    </cfRule>
  </conditionalFormatting>
  <conditionalFormatting sqref="F122:F123">
    <cfRule type="expression" dxfId="134" priority="49">
      <formula>ISBLANK(F122)</formula>
    </cfRule>
  </conditionalFormatting>
  <conditionalFormatting sqref="F125:F127">
    <cfRule type="expression" dxfId="133" priority="44">
      <formula>ISBLANK(F125)</formula>
    </cfRule>
  </conditionalFormatting>
  <conditionalFormatting sqref="F124:Z124">
    <cfRule type="expression" dxfId="132" priority="47">
      <formula>ISBLANK(F124)</formula>
    </cfRule>
  </conditionalFormatting>
  <conditionalFormatting sqref="G14 J14">
    <cfRule type="expression" dxfId="131" priority="27">
      <formula>$AL$14=1</formula>
    </cfRule>
  </conditionalFormatting>
  <conditionalFormatting sqref="G60 K60 P60 X60 G62">
    <cfRule type="cellIs" priority="114" stopIfTrue="1" operator="greaterThan">
      <formula>0</formula>
    </cfRule>
    <cfRule type="expression" priority="113" stopIfTrue="1">
      <formula>$AL$60=2</formula>
    </cfRule>
    <cfRule type="expression" dxfId="130" priority="115">
      <formula>ISBLANK(G60)</formula>
    </cfRule>
  </conditionalFormatting>
  <conditionalFormatting sqref="G66 P66 X66">
    <cfRule type="expression" dxfId="129" priority="108">
      <formula>ISBLANK(G66)</formula>
    </cfRule>
    <cfRule type="cellIs" priority="107" stopIfTrue="1" operator="greaterThan">
      <formula>0</formula>
    </cfRule>
    <cfRule type="expression" priority="106" stopIfTrue="1">
      <formula>$AL$66=2</formula>
    </cfRule>
  </conditionalFormatting>
  <conditionalFormatting sqref="G68 P68 X68">
    <cfRule type="expression" dxfId="128" priority="105">
      <formula>ISBLANK(G68)</formula>
    </cfRule>
    <cfRule type="cellIs" priority="104" stopIfTrue="1" operator="greaterThan">
      <formula>0</formula>
    </cfRule>
    <cfRule type="expression" priority="103" stopIfTrue="1">
      <formula>$AL$68=2</formula>
    </cfRule>
  </conditionalFormatting>
  <conditionalFormatting sqref="G86">
    <cfRule type="cellIs" priority="173" stopIfTrue="1" operator="greaterThan">
      <formula>0</formula>
    </cfRule>
    <cfRule type="expression" priority="172" stopIfTrue="1">
      <formula>$AL$87=2</formula>
    </cfRule>
    <cfRule type="expression" dxfId="127" priority="174">
      <formula>$AL$86=1</formula>
    </cfRule>
  </conditionalFormatting>
  <conditionalFormatting sqref="G87 J87 O87">
    <cfRule type="expression" dxfId="126" priority="171">
      <formula>$AL$87</formula>
    </cfRule>
    <cfRule type="cellIs" priority="170" stopIfTrue="1" operator="greaterThan">
      <formula>0</formula>
    </cfRule>
    <cfRule type="expression" priority="169" stopIfTrue="1">
      <formula>$AL$86=2</formula>
    </cfRule>
  </conditionalFormatting>
  <conditionalFormatting sqref="G91:I91">
    <cfRule type="cellIs" priority="74" stopIfTrue="1" operator="greaterThan">
      <formula>0</formula>
    </cfRule>
    <cfRule type="expression" dxfId="125" priority="75">
      <formula>ISBLANK(G91)</formula>
    </cfRule>
  </conditionalFormatting>
  <conditionalFormatting sqref="G64:M64 T64:Z64">
    <cfRule type="expression" dxfId="124" priority="110">
      <formula>ISBLANK(G64)</formula>
    </cfRule>
    <cfRule type="cellIs" priority="109" operator="greaterThan">
      <formula>0</formula>
    </cfRule>
  </conditionalFormatting>
  <conditionalFormatting sqref="I25">
    <cfRule type="expression" dxfId="123" priority="10">
      <formula>$AM$16=3</formula>
    </cfRule>
  </conditionalFormatting>
  <conditionalFormatting sqref="I25:J25">
    <cfRule type="expression" dxfId="122" priority="9">
      <formula>$AL$14=1</formula>
    </cfRule>
  </conditionalFormatting>
  <conditionalFormatting sqref="J16:J20">
    <cfRule type="expression" dxfId="121" priority="32">
      <formula>ISBLANK(J16)</formula>
    </cfRule>
  </conditionalFormatting>
  <conditionalFormatting sqref="J16:M21 P25:R25 T25:V25 X25:Z25 AB25:AD25 AF25:AH25">
    <cfRule type="expression" dxfId="120" priority="19">
      <formula>$AM$16=1</formula>
    </cfRule>
    <cfRule type="expression" dxfId="119" priority="18">
      <formula>$AM$16=2</formula>
    </cfRule>
  </conditionalFormatting>
  <conditionalFormatting sqref="J21:M21">
    <cfRule type="cellIs" dxfId="118" priority="20" operator="equal">
      <formula>0</formula>
    </cfRule>
  </conditionalFormatting>
  <conditionalFormatting sqref="K74 Q74 X74 K76">
    <cfRule type="expression" priority="82" stopIfTrue="1">
      <formula>$AL$74=2</formula>
    </cfRule>
    <cfRule type="cellIs" priority="83" stopIfTrue="1" operator="greaterThan">
      <formula>0</formula>
    </cfRule>
    <cfRule type="expression" dxfId="117" priority="84">
      <formula>ISBLANK(K74)</formula>
    </cfRule>
  </conditionalFormatting>
  <conditionalFormatting sqref="K91:M91 P91:R91">
    <cfRule type="expression" dxfId="116" priority="79">
      <formula>$AL$91=2</formula>
    </cfRule>
  </conditionalFormatting>
  <conditionalFormatting sqref="K91:M95 P91:R95">
    <cfRule type="cellIs" priority="66" stopIfTrue="1" operator="greaterThan">
      <formula>0</formula>
    </cfRule>
  </conditionalFormatting>
  <conditionalFormatting sqref="K92:M92 P92:R92">
    <cfRule type="expression" dxfId="115" priority="73">
      <formula>$AL$92=2</formula>
    </cfRule>
  </conditionalFormatting>
  <conditionalFormatting sqref="K93:M93 P93:R93">
    <cfRule type="expression" dxfId="114" priority="71">
      <formula>$AL$93=2</formula>
    </cfRule>
  </conditionalFormatting>
  <conditionalFormatting sqref="K94:M94 P94:R94">
    <cfRule type="expression" dxfId="113" priority="69">
      <formula>$AL$94=2</formula>
    </cfRule>
  </conditionalFormatting>
  <conditionalFormatting sqref="K95:M95 P95:R95">
    <cfRule type="expression" dxfId="112" priority="67">
      <formula>$AL$95=2</formula>
    </cfRule>
  </conditionalFormatting>
  <conditionalFormatting sqref="K62:W62">
    <cfRule type="cellIs" priority="111" stopIfTrue="1" operator="greaterThan">
      <formula>0</formula>
    </cfRule>
    <cfRule type="expression" dxfId="111" priority="112">
      <formula>$AL$62=2</formula>
    </cfRule>
  </conditionalFormatting>
  <conditionalFormatting sqref="L25:L34">
    <cfRule type="expression" dxfId="110" priority="360">
      <formula>$L$23=2</formula>
    </cfRule>
    <cfRule type="cellIs" dxfId="109" priority="271" stopIfTrue="1" operator="greaterThan">
      <formula>0</formula>
    </cfRule>
  </conditionalFormatting>
  <conditionalFormatting sqref="L38:L47">
    <cfRule type="expression" dxfId="108" priority="350">
      <formula>$L$36=2</formula>
    </cfRule>
    <cfRule type="cellIs" dxfId="107" priority="349" operator="greaterThan">
      <formula>0</formula>
    </cfRule>
  </conditionalFormatting>
  <conditionalFormatting sqref="L24:N24">
    <cfRule type="expression" dxfId="106" priority="62">
      <formula>ISBLANK($L$24)</formula>
    </cfRule>
  </conditionalFormatting>
  <conditionalFormatting sqref="L25:N25">
    <cfRule type="expression" dxfId="105" priority="7">
      <formula>$AM$16=2</formula>
    </cfRule>
    <cfRule type="expression" dxfId="104" priority="8">
      <formula>$AM$16=1</formula>
    </cfRule>
  </conditionalFormatting>
  <conditionalFormatting sqref="L37:N37">
    <cfRule type="expression" dxfId="103" priority="61">
      <formula>ISBLANK($L$37)</formula>
    </cfRule>
  </conditionalFormatting>
  <conditionalFormatting sqref="L38:N38 P38:R38 T38:V38 X38:Z38 AB38:AD38 AF38:AH38">
    <cfRule type="expression" dxfId="102" priority="2">
      <formula>"="</formula>
    </cfRule>
    <cfRule type="expression" dxfId="101" priority="3">
      <formula>$AM$16=1</formula>
    </cfRule>
  </conditionalFormatting>
  <conditionalFormatting sqref="N16:N21">
    <cfRule type="expression" dxfId="100" priority="26">
      <formula>$AM$16=3</formula>
    </cfRule>
  </conditionalFormatting>
  <conditionalFormatting sqref="N16:O21">
    <cfRule type="expression" dxfId="99" priority="25">
      <formula>$AL$14=1</formula>
    </cfRule>
  </conditionalFormatting>
  <conditionalFormatting sqref="O76">
    <cfRule type="expression" dxfId="98" priority="81">
      <formula>$AL$76=2</formula>
    </cfRule>
    <cfRule type="cellIs" priority="80" stopIfTrue="1" operator="greaterThan">
      <formula>0</formula>
    </cfRule>
  </conditionalFormatting>
  <conditionalFormatting sqref="O97:R97 W97:Z97">
    <cfRule type="cellIs" dxfId="97" priority="6" operator="equal">
      <formula>0</formula>
    </cfRule>
  </conditionalFormatting>
  <conditionalFormatting sqref="O97:R97">
    <cfRule type="expression" dxfId="96" priority="5">
      <formula>$AO$97=3</formula>
    </cfRule>
  </conditionalFormatting>
  <conditionalFormatting sqref="P38:P47">
    <cfRule type="expression" dxfId="95" priority="1009">
      <formula>$P$36=2</formula>
    </cfRule>
    <cfRule type="cellIs" dxfId="94" priority="1008" operator="greaterThan">
      <formula>0</formula>
    </cfRule>
  </conditionalFormatting>
  <conditionalFormatting sqref="P125">
    <cfRule type="expression" dxfId="93" priority="45">
      <formula>ISBLANK(P125)</formula>
    </cfRule>
  </conditionalFormatting>
  <conditionalFormatting sqref="P24:R34">
    <cfRule type="cellIs" priority="256" stopIfTrue="1" operator="greaterThan">
      <formula>0</formula>
    </cfRule>
    <cfRule type="expression" dxfId="92" priority="257">
      <formula>$P$23=2</formula>
    </cfRule>
  </conditionalFormatting>
  <conditionalFormatting sqref="Q80 AF80 Q82 AF82">
    <cfRule type="cellIs" priority="97" stopIfTrue="1" operator="greaterThan">
      <formula>0</formula>
    </cfRule>
    <cfRule type="expression" dxfId="91" priority="98">
      <formula>ISBLANK(Q80)</formula>
    </cfRule>
  </conditionalFormatting>
  <conditionalFormatting sqref="S26:S27 S28:T34">
    <cfRule type="cellIs" dxfId="90" priority="267" operator="greaterThan">
      <formula>0</formula>
    </cfRule>
  </conditionalFormatting>
  <conditionalFormatting sqref="S26:S34">
    <cfRule type="expression" dxfId="89" priority="357">
      <formula>$R$23=2</formula>
    </cfRule>
  </conditionalFormatting>
  <conditionalFormatting sqref="T25:T27">
    <cfRule type="cellIs" dxfId="88" priority="1074" operator="greaterThan">
      <formula>0</formula>
    </cfRule>
  </conditionalFormatting>
  <conditionalFormatting sqref="T25:T34">
    <cfRule type="expression" dxfId="87" priority="1075">
      <formula>$T$23=2</formula>
    </cfRule>
  </conditionalFormatting>
  <conditionalFormatting sqref="T38:T47">
    <cfRule type="cellIs" dxfId="86" priority="1052" operator="greaterThan">
      <formula>0</formula>
    </cfRule>
    <cfRule type="expression" dxfId="85" priority="1053">
      <formula>$T$36=2</formula>
    </cfRule>
  </conditionalFormatting>
  <conditionalFormatting sqref="U70 X70">
    <cfRule type="cellIs" priority="89" stopIfTrue="1" operator="greaterThan">
      <formula>0</formula>
    </cfRule>
    <cfRule type="expression" dxfId="84" priority="90">
      <formula>ISBLANK(U70)</formula>
    </cfRule>
  </conditionalFormatting>
  <conditionalFormatting sqref="U72 X72">
    <cfRule type="cellIs" priority="86" stopIfTrue="1" operator="greaterThan">
      <formula>0</formula>
    </cfRule>
    <cfRule type="expression" dxfId="83" priority="87">
      <formula>ISBLANK(U72)</formula>
    </cfRule>
  </conditionalFormatting>
  <conditionalFormatting sqref="W17:Z17">
    <cfRule type="cellIs" dxfId="82" priority="31" operator="equal">
      <formula>0</formula>
    </cfRule>
    <cfRule type="expression" priority="30" stopIfTrue="1">
      <formula>$AL$17=1</formula>
    </cfRule>
    <cfRule type="expression" dxfId="81" priority="17">
      <formula>$AM$16=1</formula>
    </cfRule>
    <cfRule type="expression" dxfId="80" priority="16">
      <formula>$AM$16=2</formula>
    </cfRule>
  </conditionalFormatting>
  <conditionalFormatting sqref="W20:Z21">
    <cfRule type="expression" priority="28" stopIfTrue="1">
      <formula>$AL$17=1</formula>
    </cfRule>
    <cfRule type="cellIs" dxfId="79" priority="29" operator="equal">
      <formula>0</formula>
    </cfRule>
  </conditionalFormatting>
  <conditionalFormatting sqref="W97:Z97">
    <cfRule type="expression" dxfId="78" priority="4">
      <formula>$AO$98=3</formula>
    </cfRule>
  </conditionalFormatting>
  <conditionalFormatting sqref="X25:X34">
    <cfRule type="expression" dxfId="77" priority="1077">
      <formula>$X$23=2</formula>
    </cfRule>
    <cfRule type="cellIs" dxfId="76" priority="1076" operator="greaterThan">
      <formula>0</formula>
    </cfRule>
  </conditionalFormatting>
  <conditionalFormatting sqref="X38:X47">
    <cfRule type="cellIs" dxfId="75" priority="1062" operator="greaterThan">
      <formula>0</formula>
    </cfRule>
    <cfRule type="expression" dxfId="74" priority="1063">
      <formula>$X$36=2</formula>
    </cfRule>
  </conditionalFormatting>
  <conditionalFormatting sqref="X70 U70">
    <cfRule type="expression" priority="88" stopIfTrue="1">
      <formula>$AL$70=2</formula>
    </cfRule>
  </conditionalFormatting>
  <conditionalFormatting sqref="X70">
    <cfRule type="expression" dxfId="73" priority="65">
      <formula>$AM$70=2</formula>
    </cfRule>
  </conditionalFormatting>
  <conditionalFormatting sqref="X72 U72">
    <cfRule type="expression" priority="85" stopIfTrue="1">
      <formula>$AL$72=2</formula>
    </cfRule>
  </conditionalFormatting>
  <conditionalFormatting sqref="X72">
    <cfRule type="expression" dxfId="72" priority="64">
      <formula>$AM$72=2</formula>
    </cfRule>
  </conditionalFormatting>
  <conditionalFormatting sqref="X125">
    <cfRule type="expression" dxfId="71" priority="46">
      <formula>ISBLANK(X125)</formula>
    </cfRule>
  </conditionalFormatting>
  <conditionalFormatting sqref="AA14:AA15">
    <cfRule type="expression" dxfId="70" priority="33">
      <formula>ISBLANK(AA14)</formula>
    </cfRule>
  </conditionalFormatting>
  <conditionalFormatting sqref="AA17">
    <cfRule type="expression" dxfId="69" priority="24">
      <formula>$AM$16=3</formula>
    </cfRule>
  </conditionalFormatting>
  <conditionalFormatting sqref="AA17:AB17">
    <cfRule type="expression" dxfId="68" priority="23">
      <formula>$AL$14=1</formula>
    </cfRule>
  </conditionalFormatting>
  <conditionalFormatting sqref="AA14:AD15">
    <cfRule type="expression" dxfId="67" priority="14">
      <formula>$AM$16=2</formula>
    </cfRule>
    <cfRule type="expression" dxfId="66" priority="15">
      <formula>$AM$16=1</formula>
    </cfRule>
  </conditionalFormatting>
  <conditionalFormatting sqref="AB25:AB34">
    <cfRule type="cellIs" dxfId="65" priority="351" operator="greaterThan">
      <formula>0</formula>
    </cfRule>
    <cfRule type="expression" dxfId="64" priority="352">
      <formula>$AB$23=2</formula>
    </cfRule>
  </conditionalFormatting>
  <conditionalFormatting sqref="AB38:AB47">
    <cfRule type="cellIs" dxfId="63" priority="1072" operator="greaterThan">
      <formula>0</formula>
    </cfRule>
    <cfRule type="expression" dxfId="62" priority="1073">
      <formula>$AB$36=2</formula>
    </cfRule>
  </conditionalFormatting>
  <conditionalFormatting sqref="AB66:AF66">
    <cfRule type="expression" dxfId="61" priority="102">
      <formula>$AM$66=2</formula>
    </cfRule>
    <cfRule type="cellIs" priority="101" stopIfTrue="1" operator="greaterThan">
      <formula>0</formula>
    </cfRule>
  </conditionalFormatting>
  <conditionalFormatting sqref="AB68:AF68">
    <cfRule type="cellIs" priority="99" stopIfTrue="1" operator="greaterThan">
      <formula>0</formula>
    </cfRule>
    <cfRule type="expression" dxfId="60" priority="100">
      <formula>$AM$68=2</formula>
    </cfRule>
  </conditionalFormatting>
  <conditionalFormatting sqref="AD129">
    <cfRule type="expression" dxfId="59" priority="48">
      <formula>ISBLANK(AD129)</formula>
    </cfRule>
  </conditionalFormatting>
  <conditionalFormatting sqref="AD6:AJ6">
    <cfRule type="cellIs" dxfId="58" priority="1" operator="equal">
      <formula>0</formula>
    </cfRule>
  </conditionalFormatting>
  <conditionalFormatting sqref="AE14:AE15">
    <cfRule type="expression" dxfId="57" priority="22">
      <formula>$AM$16=3</formula>
    </cfRule>
  </conditionalFormatting>
  <conditionalFormatting sqref="AE14:AF15">
    <cfRule type="expression" dxfId="56" priority="21">
      <formula>$AL$14=1</formula>
    </cfRule>
  </conditionalFormatting>
  <conditionalFormatting sqref="AE17:AH17">
    <cfRule type="expression" priority="12" stopIfTrue="1">
      <formula>$AL$17=1</formula>
    </cfRule>
    <cfRule type="cellIs" dxfId="55" priority="13" operator="equal">
      <formula>0</formula>
    </cfRule>
  </conditionalFormatting>
  <conditionalFormatting sqref="AF28:AF34 AF41:AF47 E7:E8 AE7:AE8 G85 O85 G88 O88">
    <cfRule type="expression" dxfId="54" priority="386">
      <formula>ISBLANK(E7)</formula>
    </cfRule>
  </conditionalFormatting>
  <conditionalFormatting sqref="AF84">
    <cfRule type="cellIs" dxfId="53" priority="34" stopIfTrue="1" operator="equal">
      <formula>0</formula>
    </cfRule>
  </conditionalFormatting>
  <conditionalFormatting sqref="AF86">
    <cfRule type="cellIs" dxfId="52" priority="39" stopIfTrue="1" operator="equal">
      <formula>0</formula>
    </cfRule>
  </conditionalFormatting>
  <conditionalFormatting sqref="AF88">
    <cfRule type="cellIs" dxfId="51" priority="41" stopIfTrue="1" operator="equal">
      <formula>0</formula>
    </cfRule>
  </conditionalFormatting>
  <conditionalFormatting sqref="AF29:AH32 AF33 AF34:AH34">
    <cfRule type="cellIs" dxfId="50" priority="53" stopIfTrue="1" operator="equal">
      <formula>0</formula>
    </cfRule>
  </conditionalFormatting>
  <conditionalFormatting sqref="AF42:AH45 AF46 AF47:AH47">
    <cfRule type="cellIs" dxfId="49" priority="52" stopIfTrue="1" operator="equal">
      <formula>0</formula>
    </cfRule>
  </conditionalFormatting>
  <conditionalFormatting sqref="AF90:AH90">
    <cfRule type="cellIs" dxfId="48" priority="36" operator="equal">
      <formula>0</formula>
    </cfRule>
  </conditionalFormatting>
  <conditionalFormatting sqref="AI61:AJ69 AJ70:AJ84 Y85:Z90 AC86 AB87:AD90 AJ88:AJ89 U90:V90 AC91">
    <cfRule type="cellIs" priority="1094" stopIfTrue="1" operator="greaterThan">
      <formula>0</formula>
    </cfRule>
    <cfRule type="expression" dxfId="47" priority="1095">
      <formula>#REF!=2</formula>
    </cfRule>
  </conditionalFormatting>
  <dataValidations count="2">
    <dataValidation type="list" allowBlank="1" showInputMessage="1" showErrorMessage="1" sqref="G85:J85" xr:uid="{6882A8A1-F30F-482D-9CAD-3857881F815B}">
      <formula1>Material</formula1>
    </dataValidation>
    <dataValidation type="list" allowBlank="1" showInputMessage="1" showErrorMessage="1" sqref="O85:Q85 G91:I95" xr:uid="{914E7715-D1DC-48EA-853F-7C90EEA2E000}">
      <formula1>Shape</formula1>
    </dataValidation>
  </dataValidations>
  <printOptions horizontalCentered="1"/>
  <pageMargins left="0.25" right="0.25" top="0.25" bottom="0.25" header="0.3" footer="0.3"/>
  <pageSetup orientation="portrait" horizontalDpi="1200" verticalDpi="1200" r:id="rId1"/>
  <rowBreaks count="2" manualBreakCount="2">
    <brk id="55" max="16383" man="1"/>
    <brk id="109" max="16383" man="1"/>
  </rowBreaks>
  <colBreaks count="1" manualBreakCount="1">
    <brk id="43"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998F1E98-0479-4245-8F54-19F93D4CF78E}">
          <x14:formula1>
            <xm:f>Tables!$F$2:$F$7</xm:f>
          </x14:formula1>
          <xm:sqref>G96</xm:sqref>
        </x14:dataValidation>
        <x14:dataValidation type="custom" allowBlank="1" showInputMessage="1" showErrorMessage="1" errorTitle="Workbook Locked" error="On the Instructions Tab, accept the conditions to use this form._x000a__x000a_                     OR_x000a__x000a_This form has expired.  Please obtain the latest version of this form." xr:uid="{F296C5E5-3274-42AF-A2D3-45475A1CF9F0}">
          <x14:formula1>
            <xm:f>Tables!$B$8</xm:f>
          </x14:formula1>
          <xm:sqref>AD6:AJ6 AE7:AJ8 E7:X8 F10 N10 W10 F12 N12 G14 J14 J16:M20 AA14:AD15 L24:N34 P24:R34 T24:V34 X24:Z34 AB24:AD34 AF25:AH25 AF28:AH34 L37:N47 P37:R47 T37:V47 X37:Z47 AB37:AD47 AF38:AH38 AF41:AH47 G60 K60 P60 X60 G62 K62:W62 G64:M64 T64:Z64 G66 G68 P68 P66 X66 X68 U70 X70 U72 X72 X74 Q74 K74 K76 O76:U76 AF80:AH80 AF82:AH82 Q80:S80 Q82:S82 G86:I88 O87:Q88 K91:M95 P91:R95 O97:R97 W97:Z97 B100:AJ106 F122:Z124 F125:L125 P125:S125 X125:Z125 F126:Z126 F127:J127 AD129:AH129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440FC-239C-4B7E-928C-842CA3520C8D}">
  <sheetPr codeName="Sheet6">
    <tabColor theme="8" tint="0.39997558519241921"/>
  </sheetPr>
  <dimension ref="A1:CF145"/>
  <sheetViews>
    <sheetView showGridLines="0" showRowColHeaders="0" showZeros="0" zoomScale="150" zoomScaleNormal="150" workbookViewId="0">
      <selection activeCell="AF7" sqref="AF7:AK7"/>
    </sheetView>
  </sheetViews>
  <sheetFormatPr defaultColWidth="0" defaultRowHeight="0" customHeight="1" zeroHeight="1" x14ac:dyDescent="0.3"/>
  <cols>
    <col min="1" max="38" width="2.6640625" style="23" customWidth="1"/>
    <col min="39" max="39" width="5.21875" style="17" hidden="1" customWidth="1"/>
    <col min="40" max="41" width="8.33203125" style="17" hidden="1" customWidth="1"/>
    <col min="42" max="42" width="3.77734375" style="23" customWidth="1"/>
    <col min="43" max="43" width="2.77734375" style="18" customWidth="1"/>
    <col min="44" max="77" width="2.77734375" style="23" customWidth="1"/>
    <col min="78" max="81" width="2.77734375" style="23" hidden="1" customWidth="1"/>
    <col min="82" max="16384" width="8.88671875" style="23" hidden="1"/>
  </cols>
  <sheetData>
    <row r="1" spans="1:84" ht="15" customHeight="1" x14ac:dyDescent="0.3">
      <c r="N1" s="3"/>
      <c r="O1" s="3"/>
      <c r="P1" s="3"/>
      <c r="Q1" s="3"/>
      <c r="R1" s="19"/>
      <c r="S1" s="186" t="s">
        <v>147</v>
      </c>
      <c r="T1" s="186"/>
      <c r="U1" s="186"/>
      <c r="V1" s="186"/>
      <c r="W1" s="186"/>
      <c r="X1" s="186"/>
      <c r="Y1" s="186"/>
      <c r="Z1" s="186"/>
      <c r="AA1" s="186"/>
      <c r="AB1" s="186"/>
      <c r="AC1" s="186"/>
      <c r="AD1" s="186"/>
      <c r="AE1" s="186"/>
      <c r="AF1" s="186"/>
      <c r="AG1" s="186"/>
      <c r="AH1" s="186"/>
      <c r="AI1" s="186"/>
      <c r="AJ1" s="186"/>
      <c r="AK1" s="186"/>
      <c r="AL1" s="186"/>
      <c r="BE1" s="186" t="str">
        <f>S1</f>
        <v>Form 3E - Hydrodynamic Separator
As-Built Certification Form</v>
      </c>
      <c r="BF1" s="186"/>
      <c r="BG1" s="186"/>
      <c r="BH1" s="186"/>
      <c r="BI1" s="186"/>
      <c r="BJ1" s="186"/>
      <c r="BK1" s="186"/>
      <c r="BL1" s="186"/>
      <c r="BM1" s="186"/>
      <c r="BN1" s="186"/>
      <c r="BO1" s="186"/>
      <c r="BP1" s="186"/>
      <c r="BQ1" s="186"/>
      <c r="BR1" s="186"/>
      <c r="BS1" s="186"/>
      <c r="BT1" s="186"/>
      <c r="BU1" s="186"/>
      <c r="BV1" s="186"/>
      <c r="BW1" s="186"/>
      <c r="BX1" s="186"/>
      <c r="BY1" s="56"/>
      <c r="BZ1" s="56"/>
      <c r="CA1" s="56"/>
      <c r="CB1" s="56"/>
      <c r="CC1" s="19"/>
      <c r="CD1" s="19"/>
      <c r="CE1" s="19"/>
      <c r="CF1" s="19"/>
    </row>
    <row r="2" spans="1:84" ht="15" customHeight="1" x14ac:dyDescent="0.3">
      <c r="J2" s="3"/>
      <c r="K2" s="3"/>
      <c r="L2" s="3"/>
      <c r="M2" s="3"/>
      <c r="N2" s="3"/>
      <c r="O2" s="3"/>
      <c r="P2" s="3"/>
      <c r="Q2" s="3"/>
      <c r="R2" s="19"/>
      <c r="S2" s="186"/>
      <c r="T2" s="186"/>
      <c r="U2" s="186"/>
      <c r="V2" s="186"/>
      <c r="W2" s="186"/>
      <c r="X2" s="186"/>
      <c r="Y2" s="186"/>
      <c r="Z2" s="186"/>
      <c r="AA2" s="186"/>
      <c r="AB2" s="186"/>
      <c r="AC2" s="186"/>
      <c r="AD2" s="186"/>
      <c r="AE2" s="186"/>
      <c r="AF2" s="186"/>
      <c r="AG2" s="186"/>
      <c r="AH2" s="186"/>
      <c r="AI2" s="186"/>
      <c r="AJ2" s="186"/>
      <c r="AK2" s="186"/>
      <c r="AL2" s="186"/>
      <c r="BE2" s="186"/>
      <c r="BF2" s="186"/>
      <c r="BG2" s="186"/>
      <c r="BH2" s="186"/>
      <c r="BI2" s="186"/>
      <c r="BJ2" s="186"/>
      <c r="BK2" s="186"/>
      <c r="BL2" s="186"/>
      <c r="BM2" s="186"/>
      <c r="BN2" s="186"/>
      <c r="BO2" s="186"/>
      <c r="BP2" s="186"/>
      <c r="BQ2" s="186"/>
      <c r="BR2" s="186"/>
      <c r="BS2" s="186"/>
      <c r="BT2" s="186"/>
      <c r="BU2" s="186"/>
      <c r="BV2" s="186"/>
      <c r="BW2" s="186"/>
      <c r="BX2" s="186"/>
      <c r="BY2" s="56"/>
      <c r="BZ2" s="56"/>
      <c r="CA2" s="56"/>
      <c r="CB2" s="56"/>
      <c r="CC2" s="19"/>
      <c r="CD2" s="19"/>
      <c r="CE2" s="19"/>
      <c r="CF2" s="19"/>
    </row>
    <row r="3" spans="1:84" ht="15" customHeight="1" x14ac:dyDescent="0.3">
      <c r="J3" s="3"/>
      <c r="K3" s="3"/>
      <c r="L3" s="3"/>
      <c r="M3" s="3"/>
      <c r="N3" s="3"/>
      <c r="O3" s="3"/>
      <c r="P3" s="3"/>
      <c r="Q3" s="3"/>
      <c r="R3" s="19"/>
      <c r="S3" s="186"/>
      <c r="T3" s="186"/>
      <c r="U3" s="186"/>
      <c r="V3" s="186"/>
      <c r="W3" s="186"/>
      <c r="X3" s="186"/>
      <c r="Y3" s="186"/>
      <c r="Z3" s="186"/>
      <c r="AA3" s="186"/>
      <c r="AB3" s="186"/>
      <c r="AC3" s="186"/>
      <c r="AD3" s="186"/>
      <c r="AE3" s="186"/>
      <c r="AF3" s="186"/>
      <c r="AG3" s="186"/>
      <c r="AH3" s="186"/>
      <c r="AI3" s="186"/>
      <c r="AJ3" s="186"/>
      <c r="AK3" s="186"/>
      <c r="AL3" s="186"/>
      <c r="BE3" s="186"/>
      <c r="BF3" s="186"/>
      <c r="BG3" s="186"/>
      <c r="BH3" s="186"/>
      <c r="BI3" s="186"/>
      <c r="BJ3" s="186"/>
      <c r="BK3" s="186"/>
      <c r="BL3" s="186"/>
      <c r="BM3" s="186"/>
      <c r="BN3" s="186"/>
      <c r="BO3" s="186"/>
      <c r="BP3" s="186"/>
      <c r="BQ3" s="186"/>
      <c r="BR3" s="186"/>
      <c r="BS3" s="186"/>
      <c r="BT3" s="186"/>
      <c r="BU3" s="186"/>
      <c r="BV3" s="186"/>
      <c r="BW3" s="186"/>
      <c r="BX3" s="186"/>
      <c r="BY3" s="56"/>
      <c r="BZ3" s="56"/>
      <c r="CA3" s="56"/>
      <c r="CB3" s="56"/>
      <c r="CC3" s="19"/>
      <c r="CD3" s="19"/>
      <c r="CE3" s="19"/>
      <c r="CF3" s="19"/>
    </row>
    <row r="4" spans="1:84" ht="15" customHeight="1" x14ac:dyDescent="0.3">
      <c r="J4" s="3"/>
      <c r="K4" s="3"/>
      <c r="L4" s="3"/>
      <c r="M4" s="3"/>
      <c r="N4" s="3"/>
      <c r="O4" s="3"/>
      <c r="P4" s="3"/>
      <c r="Q4" s="3"/>
      <c r="R4" s="19"/>
      <c r="S4" s="186"/>
      <c r="T4" s="186"/>
      <c r="U4" s="186"/>
      <c r="V4" s="186"/>
      <c r="W4" s="186"/>
      <c r="X4" s="186"/>
      <c r="Y4" s="186"/>
      <c r="Z4" s="186"/>
      <c r="AA4" s="186"/>
      <c r="AB4" s="186"/>
      <c r="AC4" s="186"/>
      <c r="AD4" s="186"/>
      <c r="AE4" s="186"/>
      <c r="AF4" s="186"/>
      <c r="AG4" s="186"/>
      <c r="AH4" s="186"/>
      <c r="AI4" s="186"/>
      <c r="AJ4" s="186"/>
      <c r="AK4" s="186"/>
      <c r="AL4" s="186"/>
      <c r="BE4" s="186"/>
      <c r="BF4" s="186"/>
      <c r="BG4" s="186"/>
      <c r="BH4" s="186"/>
      <c r="BI4" s="186"/>
      <c r="BJ4" s="186"/>
      <c r="BK4" s="186"/>
      <c r="BL4" s="186"/>
      <c r="BM4" s="186"/>
      <c r="BN4" s="186"/>
      <c r="BO4" s="186"/>
      <c r="BP4" s="186"/>
      <c r="BQ4" s="186"/>
      <c r="BR4" s="186"/>
      <c r="BS4" s="186"/>
      <c r="BT4" s="186"/>
      <c r="BU4" s="186"/>
      <c r="BV4" s="186"/>
      <c r="BW4" s="186"/>
      <c r="BX4" s="186"/>
      <c r="BY4" s="56"/>
      <c r="BZ4" s="56"/>
      <c r="CA4" s="56"/>
      <c r="CB4" s="56"/>
      <c r="CC4" s="19"/>
      <c r="CD4" s="19"/>
      <c r="CE4" s="19"/>
      <c r="CF4" s="19"/>
    </row>
    <row r="5" spans="1:84" ht="4.95" customHeight="1" x14ac:dyDescent="0.3">
      <c r="J5" s="3"/>
      <c r="K5" s="3"/>
      <c r="L5" s="3"/>
      <c r="M5" s="3"/>
      <c r="N5" s="3"/>
      <c r="O5" s="3"/>
      <c r="P5" s="3"/>
      <c r="Q5" s="3"/>
      <c r="R5" s="20"/>
      <c r="S5" s="20"/>
      <c r="T5" s="20"/>
      <c r="U5" s="20"/>
      <c r="V5" s="20"/>
      <c r="W5" s="20"/>
      <c r="X5" s="20"/>
      <c r="Y5" s="20"/>
      <c r="Z5" s="20"/>
      <c r="AA5" s="20"/>
      <c r="AB5" s="20"/>
      <c r="AC5" s="20"/>
      <c r="AD5" s="20"/>
      <c r="AE5" s="20"/>
      <c r="AF5" s="20"/>
      <c r="AG5" s="20"/>
      <c r="AH5" s="20"/>
      <c r="AI5" s="20"/>
      <c r="AJ5" s="20"/>
      <c r="AK5" s="20"/>
    </row>
    <row r="6" spans="1:84" ht="15" customHeight="1" x14ac:dyDescent="0.3">
      <c r="A6" s="1" t="s">
        <v>0</v>
      </c>
      <c r="C6" s="1"/>
      <c r="D6" s="1"/>
      <c r="E6" s="1"/>
      <c r="F6" s="1"/>
      <c r="G6" s="1"/>
      <c r="H6" s="1"/>
      <c r="I6" s="1"/>
      <c r="AD6" s="2" t="s">
        <v>341</v>
      </c>
      <c r="AE6" s="211">
        <f>'Form 2E - Design'!AD6</f>
        <v>0</v>
      </c>
      <c r="AF6" s="211"/>
      <c r="AG6" s="211"/>
      <c r="AH6" s="211"/>
      <c r="AI6" s="211"/>
      <c r="AJ6" s="211"/>
      <c r="AK6" s="211"/>
      <c r="AM6" s="83">
        <f>LEN(AE6)</f>
        <v>1</v>
      </c>
      <c r="AQ6" s="187" t="s">
        <v>49</v>
      </c>
      <c r="AR6" s="187"/>
      <c r="AS6" s="187"/>
      <c r="AT6" s="187"/>
      <c r="AU6" s="187"/>
      <c r="AV6" s="187"/>
      <c r="AW6" s="187"/>
      <c r="AX6" s="187"/>
      <c r="AY6" s="187"/>
      <c r="AZ6" s="187"/>
      <c r="BA6" s="187"/>
      <c r="BB6" s="187"/>
      <c r="BC6" s="187"/>
      <c r="BD6" s="187"/>
      <c r="BT6" s="22"/>
      <c r="BU6" s="22"/>
      <c r="BV6" s="22"/>
      <c r="BW6" s="22"/>
      <c r="BX6" s="22"/>
      <c r="BY6" s="22"/>
      <c r="BZ6" s="22"/>
      <c r="CA6" s="22"/>
      <c r="CB6" s="22"/>
    </row>
    <row r="7" spans="1:84" ht="15" customHeight="1" x14ac:dyDescent="0.3">
      <c r="C7" s="2"/>
      <c r="D7" s="2" t="s">
        <v>1</v>
      </c>
      <c r="E7" s="172">
        <f>'Form 2E - Design'!$E$7</f>
        <v>0</v>
      </c>
      <c r="F7" s="172"/>
      <c r="G7" s="172"/>
      <c r="H7" s="172"/>
      <c r="I7" s="172"/>
      <c r="J7" s="172"/>
      <c r="K7" s="172"/>
      <c r="L7" s="172"/>
      <c r="M7" s="172"/>
      <c r="N7" s="172"/>
      <c r="O7" s="172"/>
      <c r="P7" s="172"/>
      <c r="Q7" s="172"/>
      <c r="R7" s="172"/>
      <c r="S7" s="172"/>
      <c r="T7" s="172"/>
      <c r="U7" s="172"/>
      <c r="V7" s="172"/>
      <c r="W7" s="172"/>
      <c r="X7" s="172"/>
      <c r="Y7" s="172"/>
      <c r="Z7" s="172"/>
      <c r="AE7" s="2" t="s">
        <v>121</v>
      </c>
      <c r="AF7" s="182"/>
      <c r="AG7" s="182"/>
      <c r="AH7" s="182"/>
      <c r="AI7" s="182"/>
      <c r="AJ7" s="182"/>
      <c r="AK7" s="182"/>
      <c r="AQ7" s="187"/>
      <c r="AR7" s="187"/>
      <c r="AS7" s="187"/>
      <c r="AT7" s="187"/>
      <c r="AU7" s="187"/>
      <c r="AV7" s="187"/>
      <c r="AW7" s="187"/>
      <c r="AX7" s="187"/>
      <c r="AY7" s="187"/>
      <c r="AZ7" s="187"/>
      <c r="BA7" s="187"/>
      <c r="BB7" s="187"/>
      <c r="BC7" s="187"/>
      <c r="BD7" s="187"/>
      <c r="BE7" s="62"/>
      <c r="BF7" s="62"/>
      <c r="BG7" s="62"/>
      <c r="BH7" s="62"/>
      <c r="BI7" s="62"/>
      <c r="BJ7" s="62"/>
      <c r="BK7" s="62"/>
      <c r="BL7" s="62"/>
      <c r="BM7" s="62"/>
      <c r="BN7" s="62"/>
      <c r="BO7" s="62"/>
      <c r="BP7" s="62"/>
      <c r="BQ7" s="62"/>
      <c r="BR7" s="62"/>
      <c r="BS7" s="62"/>
      <c r="BT7" s="62"/>
      <c r="BU7" s="62"/>
      <c r="BV7" s="62"/>
      <c r="BW7" s="62"/>
      <c r="BX7" s="62"/>
      <c r="BY7" s="62"/>
      <c r="BZ7" s="62"/>
      <c r="CA7" s="62"/>
      <c r="CB7" s="62"/>
    </row>
    <row r="8" spans="1:84" ht="15" customHeight="1" x14ac:dyDescent="0.3">
      <c r="C8" s="2"/>
      <c r="D8" s="2" t="s">
        <v>16</v>
      </c>
      <c r="E8" s="209">
        <f>'Form 2E - Design'!$E$8</f>
        <v>0</v>
      </c>
      <c r="F8" s="209"/>
      <c r="G8" s="209"/>
      <c r="H8" s="209"/>
      <c r="I8" s="209"/>
      <c r="J8" s="209"/>
      <c r="K8" s="209"/>
      <c r="L8" s="209"/>
      <c r="M8" s="209"/>
      <c r="N8" s="209"/>
      <c r="O8" s="209"/>
      <c r="P8" s="209"/>
      <c r="Q8" s="209"/>
      <c r="R8" s="209"/>
      <c r="S8" s="209"/>
      <c r="T8" s="209"/>
      <c r="U8" s="209"/>
      <c r="V8" s="209"/>
      <c r="W8" s="209"/>
      <c r="X8" s="209"/>
      <c r="Y8" s="209"/>
      <c r="Z8" s="209"/>
      <c r="AE8" s="2" t="s">
        <v>122</v>
      </c>
      <c r="AF8" s="183">
        <f>'Form 2E - Design'!AE8</f>
        <v>0</v>
      </c>
      <c r="AG8" s="183"/>
      <c r="AH8" s="183"/>
      <c r="AI8" s="183"/>
      <c r="AJ8" s="183"/>
      <c r="AK8" s="183"/>
      <c r="AQ8" s="18">
        <v>1</v>
      </c>
      <c r="AR8" s="61" t="s">
        <v>65</v>
      </c>
      <c r="AW8" s="64"/>
      <c r="AX8" s="64"/>
      <c r="AY8" s="64"/>
      <c r="AZ8" s="64"/>
      <c r="BA8" s="64"/>
      <c r="BB8" s="64"/>
      <c r="BC8" s="64"/>
      <c r="BD8" s="62"/>
      <c r="BE8" s="62"/>
      <c r="BF8" s="62"/>
      <c r="BG8" s="62"/>
      <c r="BH8" s="62"/>
      <c r="BI8" s="62"/>
      <c r="BJ8" s="62"/>
      <c r="BK8" s="62"/>
      <c r="BL8" s="62"/>
      <c r="BM8" s="62"/>
      <c r="BN8" s="62"/>
      <c r="BO8" s="62"/>
      <c r="BP8" s="62"/>
      <c r="BQ8" s="62"/>
      <c r="BR8" s="62"/>
      <c r="BS8" s="62"/>
      <c r="BT8" s="62"/>
      <c r="BU8" s="62"/>
      <c r="BV8" s="62"/>
      <c r="BW8" s="62"/>
      <c r="BX8" s="62"/>
      <c r="BY8" s="62"/>
      <c r="BZ8" s="62"/>
      <c r="CA8" s="62"/>
      <c r="CB8" s="62"/>
    </row>
    <row r="9" spans="1:84" ht="4.95" customHeight="1" x14ac:dyDescent="0.3">
      <c r="H9" s="2"/>
      <c r="I9" s="2"/>
      <c r="AQ9" s="23"/>
      <c r="AT9" s="64"/>
      <c r="AU9" s="64"/>
      <c r="AV9" s="64"/>
      <c r="BV9" s="22"/>
      <c r="BW9" s="22"/>
      <c r="BX9" s="22"/>
      <c r="BY9" s="22"/>
      <c r="BZ9" s="22"/>
      <c r="CA9" s="22"/>
      <c r="CB9" s="22"/>
    </row>
    <row r="10" spans="1:84" ht="15" customHeight="1" x14ac:dyDescent="0.3">
      <c r="B10" s="23" t="s">
        <v>85</v>
      </c>
      <c r="G10" s="16"/>
      <c r="H10" s="23" t="s">
        <v>82</v>
      </c>
      <c r="N10" s="16"/>
      <c r="O10" s="23" t="s">
        <v>83</v>
      </c>
      <c r="W10" s="4"/>
      <c r="X10" s="4"/>
      <c r="Y10" s="16"/>
      <c r="Z10" s="23" t="str">
        <f>Tables!F24</f>
        <v xml:space="preserve"> O&amp;M Agreement</v>
      </c>
      <c r="AH10" s="16"/>
      <c r="AI10" s="23" t="s">
        <v>86</v>
      </c>
      <c r="AR10" s="4" t="s">
        <v>67</v>
      </c>
      <c r="AS10" s="61" t="s">
        <v>177</v>
      </c>
      <c r="AT10" s="64"/>
      <c r="AU10" s="64"/>
      <c r="AV10" s="64"/>
      <c r="AW10" s="61"/>
      <c r="AX10" s="61"/>
      <c r="AY10" s="61"/>
      <c r="AZ10" s="61"/>
      <c r="BA10" s="61"/>
      <c r="BB10" s="61"/>
      <c r="BC10" s="61"/>
      <c r="BD10"/>
      <c r="BE10"/>
      <c r="BF10"/>
      <c r="BG10"/>
      <c r="BH10"/>
      <c r="BI10"/>
      <c r="BJ10"/>
      <c r="BK10"/>
      <c r="BL10"/>
      <c r="BM10"/>
      <c r="BN10"/>
      <c r="BO10"/>
      <c r="BP10"/>
      <c r="BQ10"/>
      <c r="BR10"/>
      <c r="BS10"/>
      <c r="BT10" s="22"/>
      <c r="BU10" s="22"/>
      <c r="BV10" s="22"/>
      <c r="BW10" s="22"/>
      <c r="BX10" s="22"/>
      <c r="BY10" s="22"/>
      <c r="BZ10" s="22"/>
      <c r="CA10" s="22"/>
      <c r="CB10" s="22"/>
    </row>
    <row r="11" spans="1:84" ht="4.95" customHeight="1" x14ac:dyDescent="0.3">
      <c r="BV11" s="22"/>
      <c r="BW11" s="22"/>
      <c r="BX11" s="22"/>
      <c r="BY11" s="22"/>
      <c r="BZ11" s="22"/>
      <c r="CA11" s="22"/>
      <c r="CB11" s="22"/>
    </row>
    <row r="12" spans="1:84" ht="15" customHeight="1" x14ac:dyDescent="0.3">
      <c r="A12" s="210" t="s">
        <v>148</v>
      </c>
      <c r="B12" s="210"/>
      <c r="C12" s="210"/>
      <c r="D12" s="210"/>
      <c r="E12" s="210"/>
      <c r="F12" s="210"/>
      <c r="G12" s="210"/>
      <c r="H12" s="210"/>
      <c r="I12" s="210"/>
      <c r="J12" s="210"/>
      <c r="K12" s="210"/>
      <c r="L12" s="210"/>
      <c r="M12" s="210"/>
      <c r="N12" s="210"/>
      <c r="O12" s="210"/>
      <c r="P12" s="210"/>
      <c r="Q12" s="210"/>
      <c r="R12" s="210"/>
      <c r="S12" s="210"/>
      <c r="T12" s="210"/>
      <c r="U12" s="210"/>
      <c r="V12" s="210"/>
      <c r="W12" s="210"/>
      <c r="X12" s="210"/>
      <c r="Y12" s="210"/>
      <c r="Z12" s="210"/>
      <c r="AA12" s="210"/>
      <c r="AB12" s="210"/>
      <c r="AC12" s="210"/>
      <c r="AD12" s="210"/>
      <c r="AE12" s="210"/>
      <c r="AF12" s="210"/>
      <c r="AG12" s="210"/>
      <c r="AH12" s="210"/>
      <c r="AI12" s="210"/>
      <c r="AJ12" s="210"/>
      <c r="AK12" s="210"/>
      <c r="AL12" s="210"/>
      <c r="AR12" s="4" t="s">
        <v>68</v>
      </c>
      <c r="AS12" s="61" t="s">
        <v>66</v>
      </c>
      <c r="AT12" s="61"/>
      <c r="AU12" s="61"/>
      <c r="AV12" s="61"/>
      <c r="AW12" s="64"/>
      <c r="AX12" s="64"/>
      <c r="AY12" s="64"/>
      <c r="AZ12" s="64"/>
      <c r="BA12" s="64"/>
      <c r="BB12" s="64"/>
      <c r="BC12" s="64"/>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row>
    <row r="13" spans="1:84" ht="15" customHeight="1" x14ac:dyDescent="0.3">
      <c r="B13" s="1" t="s">
        <v>42</v>
      </c>
      <c r="C13" s="1"/>
      <c r="D13" s="1"/>
      <c r="E13" s="1"/>
      <c r="F13" s="1"/>
      <c r="G13" s="1"/>
      <c r="I13" s="1"/>
      <c r="J13" s="1"/>
      <c r="K13" s="1"/>
      <c r="L13" s="1"/>
      <c r="M13" s="1"/>
      <c r="N13" s="1"/>
      <c r="O13" s="1"/>
      <c r="P13" s="1"/>
      <c r="Q13" s="1"/>
      <c r="R13" s="1"/>
      <c r="S13" s="65"/>
      <c r="T13" s="66"/>
      <c r="U13" s="1" t="s">
        <v>43</v>
      </c>
      <c r="V13" s="1"/>
      <c r="W13" s="1"/>
      <c r="X13" s="1"/>
      <c r="Y13" s="1"/>
      <c r="Z13" s="1"/>
      <c r="AA13" s="1"/>
      <c r="AB13" s="1"/>
      <c r="AD13" s="1"/>
      <c r="AE13" s="1"/>
      <c r="AF13" s="1"/>
      <c r="AG13" s="1"/>
      <c r="AI13" s="49"/>
      <c r="AJ13" s="49"/>
      <c r="AQ13" s="18">
        <v>2</v>
      </c>
      <c r="AR13" s="61" t="s">
        <v>352</v>
      </c>
      <c r="AT13" s="64"/>
      <c r="AW13" s="64"/>
      <c r="AX13" s="64"/>
      <c r="AY13" s="64"/>
      <c r="AZ13" s="64"/>
      <c r="BA13" s="64"/>
      <c r="BB13" s="64"/>
      <c r="BC13" s="64"/>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row>
    <row r="14" spans="1:84" ht="4.95" customHeight="1" x14ac:dyDescent="0.3">
      <c r="P14" s="1"/>
      <c r="Q14" s="1"/>
      <c r="R14" s="1"/>
      <c r="S14" s="65"/>
      <c r="T14" s="66"/>
      <c r="U14" s="1"/>
      <c r="V14" s="1"/>
      <c r="W14" s="1"/>
      <c r="X14" s="1"/>
      <c r="Y14" s="1"/>
      <c r="Z14" s="1"/>
      <c r="AA14" s="1"/>
      <c r="AB14" s="1"/>
      <c r="AD14" s="1"/>
      <c r="AE14" s="1"/>
      <c r="AF14" s="1"/>
      <c r="AG14" s="1"/>
      <c r="AI14" s="49"/>
      <c r="AJ14" s="49"/>
      <c r="AU14" s="64"/>
      <c r="AV14" s="64"/>
    </row>
    <row r="15" spans="1:84" ht="15" customHeight="1" x14ac:dyDescent="0.3">
      <c r="E15" s="2" t="s">
        <v>151</v>
      </c>
      <c r="F15" s="88">
        <f>'Form 2E - Design'!G60</f>
        <v>0</v>
      </c>
      <c r="G15" s="23" t="s">
        <v>139</v>
      </c>
      <c r="K15" s="88">
        <f>'Form 2E - Design'!P60</f>
        <v>0</v>
      </c>
      <c r="L15" s="23" t="s">
        <v>149</v>
      </c>
      <c r="S15" s="65"/>
      <c r="T15" s="6" t="s">
        <v>209</v>
      </c>
      <c r="X15" s="6"/>
      <c r="Y15" s="50"/>
      <c r="Z15" s="23" t="s">
        <v>139</v>
      </c>
      <c r="AD15" s="50"/>
      <c r="AE15" s="23" t="s">
        <v>149</v>
      </c>
      <c r="AM15" s="83">
        <f>IF(AND(ISBLANK(Y15),ISBLANK(AD15),ISBLANK(Y17),ISBLANK(AD17),ISBLANK(Y19)),1,2)</f>
        <v>1</v>
      </c>
      <c r="AR15" s="4" t="s">
        <v>67</v>
      </c>
      <c r="AS15" s="64" t="s">
        <v>211</v>
      </c>
      <c r="AT15" s="64"/>
      <c r="AU15" s="64"/>
      <c r="AV15" s="64"/>
      <c r="AW15" s="64"/>
      <c r="AX15" s="64"/>
      <c r="AY15" s="64"/>
      <c r="AZ15" s="64"/>
      <c r="BA15" s="64"/>
      <c r="BB15" s="64"/>
      <c r="BC15" s="64"/>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row>
    <row r="16" spans="1:84" ht="4.95" customHeight="1" x14ac:dyDescent="0.3">
      <c r="S16" s="65"/>
      <c r="AW16" s="64"/>
      <c r="AX16" s="64"/>
      <c r="AY16" s="64"/>
      <c r="AZ16" s="64"/>
      <c r="BA16" s="64"/>
      <c r="BB16" s="64"/>
      <c r="BC16" s="64"/>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row>
    <row r="17" spans="1:80" ht="15" customHeight="1" x14ac:dyDescent="0.3">
      <c r="F17" s="88">
        <f>'Form 2E - Design'!K60</f>
        <v>0</v>
      </c>
      <c r="G17" s="23" t="s">
        <v>140</v>
      </c>
      <c r="K17" s="88">
        <f>'Form 2E - Design'!X60</f>
        <v>0</v>
      </c>
      <c r="L17" s="23" t="s">
        <v>150</v>
      </c>
      <c r="S17" s="65"/>
      <c r="Y17" s="50"/>
      <c r="Z17" s="23" t="s">
        <v>140</v>
      </c>
      <c r="AD17" s="50"/>
      <c r="AE17" s="23" t="s">
        <v>150</v>
      </c>
      <c r="AQ17" s="23"/>
      <c r="AS17" s="64" t="s">
        <v>212</v>
      </c>
      <c r="AT17" s="64"/>
      <c r="AU17" s="64"/>
      <c r="AV17" s="64"/>
      <c r="AW17" s="64"/>
      <c r="AX17" s="64"/>
      <c r="AY17" s="64"/>
      <c r="AZ17" s="64"/>
      <c r="BA17" s="64"/>
      <c r="BB17" s="64"/>
      <c r="BC17" s="64"/>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row>
    <row r="18" spans="1:80" ht="4.95" customHeight="1" x14ac:dyDescent="0.3">
      <c r="S18" s="65"/>
      <c r="AT18" s="64"/>
      <c r="AU18" s="64"/>
      <c r="AV18" s="64"/>
    </row>
    <row r="19" spans="1:80" ht="15" customHeight="1" x14ac:dyDescent="0.3">
      <c r="F19" s="88">
        <f>'Form 2E - Design'!G62</f>
        <v>0</v>
      </c>
      <c r="G19" s="23" t="s">
        <v>141</v>
      </c>
      <c r="I19" s="2"/>
      <c r="J19" s="205">
        <f>'Form 2E - Design'!K62</f>
        <v>0</v>
      </c>
      <c r="K19" s="205"/>
      <c r="L19" s="205"/>
      <c r="M19" s="205"/>
      <c r="N19" s="205"/>
      <c r="O19" s="205"/>
      <c r="P19" s="205"/>
      <c r="Q19" s="205"/>
      <c r="R19" s="205"/>
      <c r="S19" s="65"/>
      <c r="Y19" s="50"/>
      <c r="Z19" s="23" t="s">
        <v>141</v>
      </c>
      <c r="AB19" s="2"/>
      <c r="AC19" s="168"/>
      <c r="AD19" s="168"/>
      <c r="AE19" s="168"/>
      <c r="AF19" s="168"/>
      <c r="AG19" s="168"/>
      <c r="AH19" s="168"/>
      <c r="AI19" s="168"/>
      <c r="AJ19" s="168"/>
      <c r="AK19" s="168"/>
      <c r="AM19" s="83">
        <f>IF(ISBLANK(Y19),1,2)</f>
        <v>1</v>
      </c>
      <c r="AR19" s="4" t="s">
        <v>68</v>
      </c>
      <c r="AS19" s="61" t="s">
        <v>70</v>
      </c>
      <c r="AT19" s="61"/>
      <c r="AU19" s="61"/>
      <c r="AV19" s="64"/>
      <c r="AW19" s="61"/>
      <c r="AX19" s="61"/>
      <c r="AY19" s="61"/>
      <c r="AZ19" s="61"/>
      <c r="BA19" s="61"/>
      <c r="BB19" s="61"/>
      <c r="BC19" s="61"/>
      <c r="BD19"/>
      <c r="BE19"/>
      <c r="BF19"/>
      <c r="BG19"/>
      <c r="BH19"/>
      <c r="BI19"/>
      <c r="BJ19"/>
      <c r="BK19"/>
      <c r="BL19"/>
      <c r="BM19"/>
      <c r="BN19"/>
      <c r="BO19"/>
      <c r="BP19"/>
      <c r="BQ19"/>
      <c r="BR19"/>
      <c r="BS19"/>
    </row>
    <row r="20" spans="1:80" ht="4.95" customHeight="1" x14ac:dyDescent="0.3">
      <c r="S20" s="65"/>
      <c r="AS20" s="64"/>
    </row>
    <row r="21" spans="1:80" ht="15" customHeight="1" x14ac:dyDescent="0.3">
      <c r="E21" s="2" t="s">
        <v>152</v>
      </c>
      <c r="F21" s="205">
        <f>'Form 2E - Design'!G64</f>
        <v>0</v>
      </c>
      <c r="G21" s="205"/>
      <c r="H21" s="205"/>
      <c r="I21" s="205"/>
      <c r="J21" s="205"/>
      <c r="K21" s="205"/>
      <c r="L21" s="205"/>
      <c r="S21" s="65"/>
      <c r="X21" s="2" t="s">
        <v>152</v>
      </c>
      <c r="Y21" s="168"/>
      <c r="Z21" s="168"/>
      <c r="AA21" s="168"/>
      <c r="AB21" s="168"/>
      <c r="AC21" s="168"/>
      <c r="AD21" s="168"/>
      <c r="AE21" s="168"/>
      <c r="AR21" s="4" t="s">
        <v>74</v>
      </c>
      <c r="AS21" s="64" t="s">
        <v>308</v>
      </c>
      <c r="AU21" s="80"/>
      <c r="AV21" s="61"/>
      <c r="AW21" s="80"/>
      <c r="AX21" s="80"/>
      <c r="AY21" s="80"/>
      <c r="AZ21" s="80"/>
      <c r="BA21" s="80"/>
      <c r="BB21" s="80"/>
      <c r="BC21" s="80"/>
      <c r="BD21" s="24"/>
      <c r="BE21" s="24"/>
      <c r="BF21" s="24"/>
      <c r="BG21" s="24"/>
      <c r="BH21" s="24"/>
      <c r="BI21" s="24"/>
      <c r="BJ21" s="24"/>
      <c r="BK21" s="24"/>
      <c r="BL21" s="24"/>
      <c r="BM21" s="24"/>
      <c r="BN21" s="24"/>
      <c r="BO21" s="24"/>
      <c r="BP21" s="24"/>
      <c r="BQ21" s="24"/>
      <c r="BR21" s="24"/>
      <c r="BS21" s="24"/>
    </row>
    <row r="22" spans="1:80" ht="15" customHeight="1" x14ac:dyDescent="0.3">
      <c r="E22" s="2" t="s">
        <v>153</v>
      </c>
      <c r="F22" s="203">
        <f>'Form 2E - Design'!T64</f>
        <v>0</v>
      </c>
      <c r="G22" s="203"/>
      <c r="H22" s="203"/>
      <c r="I22" s="203"/>
      <c r="J22" s="203"/>
      <c r="K22" s="203"/>
      <c r="L22" s="203"/>
      <c r="S22" s="65"/>
      <c r="X22" s="2" t="s">
        <v>153</v>
      </c>
      <c r="Y22" s="167"/>
      <c r="Z22" s="167"/>
      <c r="AA22" s="167"/>
      <c r="AB22" s="167"/>
      <c r="AC22" s="167"/>
      <c r="AD22" s="167"/>
      <c r="AE22" s="167"/>
      <c r="AR22" s="4" t="s">
        <v>243</v>
      </c>
      <c r="AS22" s="23" t="s">
        <v>351</v>
      </c>
      <c r="AW22" s="80"/>
      <c r="AX22" s="80"/>
      <c r="AY22" s="80"/>
      <c r="AZ22" s="80"/>
      <c r="BA22" s="80"/>
      <c r="BB22" s="80"/>
      <c r="BC22" s="80"/>
      <c r="BD22" s="24"/>
      <c r="BE22" s="24"/>
      <c r="BF22" s="24"/>
      <c r="BG22" s="24"/>
      <c r="BH22" s="24"/>
      <c r="BI22" s="24"/>
      <c r="BJ22" s="24"/>
      <c r="BK22" s="24"/>
      <c r="BL22" s="24"/>
      <c r="BM22" s="24"/>
      <c r="BN22" s="24"/>
      <c r="BO22" s="24"/>
      <c r="BP22" s="24"/>
      <c r="BQ22" s="24"/>
      <c r="BR22" s="24"/>
      <c r="BS22" s="24"/>
    </row>
    <row r="23" spans="1:80" ht="4.95" customHeight="1" x14ac:dyDescent="0.3">
      <c r="S23" s="65"/>
      <c r="AV23" s="80"/>
    </row>
    <row r="24" spans="1:80" ht="15" customHeight="1" x14ac:dyDescent="0.3">
      <c r="E24" s="2" t="s">
        <v>154</v>
      </c>
      <c r="F24" s="88">
        <f>'Form 2E - Design'!G66</f>
        <v>0</v>
      </c>
      <c r="G24" s="23" t="s">
        <v>156</v>
      </c>
      <c r="N24" s="88">
        <f>'Form 2E - Design'!P66</f>
        <v>0</v>
      </c>
      <c r="O24" s="23" t="s">
        <v>158</v>
      </c>
      <c r="S24" s="65"/>
      <c r="X24" s="2" t="s">
        <v>154</v>
      </c>
      <c r="Y24" s="50"/>
      <c r="Z24" s="23" t="s">
        <v>156</v>
      </c>
      <c r="AG24" s="50"/>
      <c r="AH24" s="23" t="s">
        <v>158</v>
      </c>
      <c r="AM24" s="83">
        <f>IF(AND(ISBLANK(Y24),ISBLANK(AG24),ISBLANK(Y26)),1,2)</f>
        <v>1</v>
      </c>
      <c r="AQ24" s="18">
        <v>3</v>
      </c>
      <c r="AR24" s="61" t="s">
        <v>69</v>
      </c>
      <c r="AU24" s="80"/>
      <c r="AV24" s="80"/>
      <c r="AW24" s="80"/>
      <c r="AX24" s="80"/>
      <c r="AY24" s="80"/>
      <c r="AZ24" s="80"/>
      <c r="BA24" s="80"/>
      <c r="BB24" s="80"/>
      <c r="BC24" s="80"/>
      <c r="BD24" s="24"/>
      <c r="BE24" s="24"/>
      <c r="BF24" s="24"/>
      <c r="BG24" s="24"/>
      <c r="BH24" s="24"/>
      <c r="BI24" s="24"/>
      <c r="BJ24" s="24"/>
      <c r="BK24" s="24"/>
      <c r="BL24" s="24"/>
      <c r="BM24" s="24"/>
      <c r="BN24" s="24"/>
      <c r="BO24" s="24"/>
      <c r="BP24" s="24"/>
      <c r="BQ24" s="24"/>
      <c r="BR24" s="24"/>
      <c r="BS24" s="24"/>
    </row>
    <row r="25" spans="1:80" ht="4.95" customHeight="1" x14ac:dyDescent="0.3">
      <c r="S25" s="65"/>
    </row>
    <row r="26" spans="1:80" ht="15" customHeight="1" x14ac:dyDescent="0.3">
      <c r="F26" s="88">
        <f>'Form 2E - Design'!X66</f>
        <v>0</v>
      </c>
      <c r="G26" s="23" t="s">
        <v>141</v>
      </c>
      <c r="I26" s="2"/>
      <c r="J26" s="205">
        <f>'Form 2E - Design'!AB66</f>
        <v>0</v>
      </c>
      <c r="K26" s="205"/>
      <c r="L26" s="205"/>
      <c r="M26" s="205"/>
      <c r="N26" s="205"/>
      <c r="S26" s="65"/>
      <c r="Y26" s="50"/>
      <c r="Z26" s="23" t="s">
        <v>141</v>
      </c>
      <c r="AB26" s="2"/>
      <c r="AC26" s="168"/>
      <c r="AD26" s="168"/>
      <c r="AE26" s="168"/>
      <c r="AF26" s="168"/>
      <c r="AG26" s="168"/>
      <c r="AM26" s="83">
        <f>IF(ISBLANK(Y26),1,2)</f>
        <v>1</v>
      </c>
      <c r="AR26" s="4" t="s">
        <v>67</v>
      </c>
      <c r="AS26" s="64" t="s">
        <v>353</v>
      </c>
      <c r="AU26" s="80"/>
      <c r="AV26" s="80"/>
      <c r="AW26" s="80"/>
      <c r="AX26" s="80"/>
      <c r="AY26" s="80"/>
      <c r="AZ26" s="80"/>
      <c r="BA26" s="80"/>
      <c r="BB26" s="80"/>
      <c r="BC26" s="80"/>
      <c r="BD26" s="24"/>
      <c r="BE26" s="24"/>
      <c r="BF26" s="24"/>
      <c r="BG26" s="24"/>
      <c r="BH26" s="24"/>
      <c r="BI26" s="24"/>
      <c r="BJ26" s="24"/>
      <c r="BK26" s="24"/>
      <c r="BL26" s="24"/>
      <c r="BM26" s="24"/>
      <c r="BN26" s="24"/>
      <c r="BO26" s="24"/>
      <c r="BP26" s="24"/>
      <c r="BQ26" s="24"/>
      <c r="BR26" s="24"/>
      <c r="BS26" s="24"/>
      <c r="BU26" s="62"/>
      <c r="BV26" s="62"/>
      <c r="BW26" s="62"/>
      <c r="BX26" s="62"/>
      <c r="BY26" s="62"/>
      <c r="BZ26" s="62"/>
      <c r="CA26" s="62"/>
      <c r="CB26" s="62"/>
    </row>
    <row r="27" spans="1:80" ht="4.95" customHeight="1" x14ac:dyDescent="0.3">
      <c r="S27" s="65"/>
      <c r="AW27" s="64"/>
      <c r="AX27" s="64"/>
      <c r="AY27" s="64"/>
      <c r="AZ27" s="64"/>
      <c r="BA27" s="64"/>
      <c r="BB27" s="64"/>
      <c r="BC27" s="64"/>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row>
    <row r="28" spans="1:80" ht="15" customHeight="1" x14ac:dyDescent="0.3">
      <c r="E28" s="2" t="s">
        <v>155</v>
      </c>
      <c r="F28" s="88">
        <f>'Form 2E - Design'!G68</f>
        <v>0</v>
      </c>
      <c r="G28" s="23" t="s">
        <v>157</v>
      </c>
      <c r="J28" s="4"/>
      <c r="N28" s="88">
        <f>'Form 2E - Design'!P68</f>
        <v>0</v>
      </c>
      <c r="O28" s="23" t="s">
        <v>159</v>
      </c>
      <c r="S28" s="65"/>
      <c r="X28" s="2" t="s">
        <v>155</v>
      </c>
      <c r="Y28" s="50"/>
      <c r="Z28" s="23" t="s">
        <v>157</v>
      </c>
      <c r="AC28" s="4"/>
      <c r="AG28" s="50"/>
      <c r="AH28" s="23" t="s">
        <v>159</v>
      </c>
      <c r="AM28" s="83">
        <f>IF(AND(ISBLANK(Y28),ISBLANK(AG28),ISBLANK(Y30)),1,2)</f>
        <v>1</v>
      </c>
      <c r="AR28" s="4" t="s">
        <v>68</v>
      </c>
      <c r="AS28" s="61" t="s">
        <v>72</v>
      </c>
      <c r="AU28" s="80"/>
      <c r="AV28" s="80"/>
      <c r="BV28" s="22"/>
      <c r="BW28" s="22"/>
      <c r="BX28" s="22"/>
      <c r="BY28" s="22"/>
      <c r="BZ28" s="22"/>
      <c r="CA28" s="22"/>
      <c r="CB28" s="22"/>
    </row>
    <row r="29" spans="1:80" ht="4.95" customHeight="1" x14ac:dyDescent="0.3">
      <c r="S29" s="65"/>
      <c r="AU29" s="64"/>
      <c r="AV29" s="64"/>
      <c r="BT29" s="62"/>
      <c r="BU29" s="62"/>
      <c r="BV29" s="62"/>
      <c r="BW29" s="62"/>
      <c r="BX29" s="62"/>
      <c r="BY29" s="62"/>
      <c r="BZ29" s="62"/>
      <c r="CA29" s="62"/>
      <c r="CB29" s="62"/>
    </row>
    <row r="30" spans="1:80" ht="15" customHeight="1" x14ac:dyDescent="0.3">
      <c r="F30" s="88">
        <f>'Form 2E - Design'!X68</f>
        <v>0</v>
      </c>
      <c r="G30" s="23" t="s">
        <v>141</v>
      </c>
      <c r="I30" s="2"/>
      <c r="J30" s="205">
        <f>'Form 2E - Design'!AB68</f>
        <v>0</v>
      </c>
      <c r="K30" s="205"/>
      <c r="L30" s="205"/>
      <c r="M30" s="205"/>
      <c r="N30" s="205"/>
      <c r="S30" s="65"/>
      <c r="Y30" s="50"/>
      <c r="Z30" s="23" t="s">
        <v>141</v>
      </c>
      <c r="AB30" s="2"/>
      <c r="AC30" s="168"/>
      <c r="AD30" s="168"/>
      <c r="AE30" s="168"/>
      <c r="AF30" s="168"/>
      <c r="AG30" s="168"/>
      <c r="AM30" s="83">
        <f>IF(ISBLANK(Y30),1,2)</f>
        <v>1</v>
      </c>
      <c r="AQ30" s="23"/>
      <c r="AS30" s="80" t="s">
        <v>75</v>
      </c>
      <c r="AT30" s="61" t="s">
        <v>204</v>
      </c>
      <c r="AW30" s="61"/>
      <c r="AX30" s="61"/>
      <c r="AY30" s="61"/>
      <c r="AZ30" s="61"/>
      <c r="BA30" s="61"/>
      <c r="BB30" s="61"/>
      <c r="BC30" s="61"/>
      <c r="BD30"/>
      <c r="BE30"/>
      <c r="BF30"/>
      <c r="BG30"/>
      <c r="BH30"/>
      <c r="BI30"/>
      <c r="BJ30"/>
      <c r="BK30"/>
      <c r="BL30"/>
      <c r="BM30"/>
      <c r="BN30"/>
      <c r="BO30"/>
      <c r="BP30"/>
      <c r="BQ30"/>
      <c r="BR30"/>
      <c r="BS30"/>
      <c r="BU30" s="62"/>
      <c r="BV30" s="62"/>
      <c r="BW30" s="62"/>
      <c r="BX30" s="62"/>
      <c r="BY30" s="62"/>
      <c r="BZ30" s="62"/>
      <c r="CA30" s="62"/>
      <c r="CB30" s="62"/>
    </row>
    <row r="31" spans="1:80" ht="4.95" customHeight="1" x14ac:dyDescent="0.3">
      <c r="S31" s="65"/>
      <c r="BT31" s="22"/>
      <c r="BU31" s="22"/>
      <c r="BV31" s="22"/>
      <c r="BW31" s="22"/>
      <c r="BX31" s="22"/>
      <c r="BY31" s="22"/>
      <c r="BZ31" s="22"/>
      <c r="CA31" s="22"/>
      <c r="CB31" s="22"/>
    </row>
    <row r="32" spans="1:80" ht="15" customHeight="1" x14ac:dyDescent="0.3">
      <c r="A32" s="23" t="s">
        <v>245</v>
      </c>
      <c r="S32" s="65"/>
      <c r="T32" s="23" t="s">
        <v>248</v>
      </c>
      <c r="AQ32" s="23"/>
      <c r="AS32" s="80" t="s">
        <v>75</v>
      </c>
      <c r="AT32" s="61" t="s">
        <v>90</v>
      </c>
      <c r="BT32" s="22"/>
      <c r="BU32" s="22"/>
      <c r="BV32" s="22"/>
      <c r="BW32" s="22"/>
      <c r="BX32" s="22"/>
      <c r="BY32" s="22"/>
      <c r="BZ32" s="22"/>
      <c r="CA32" s="22"/>
      <c r="CB32" s="22"/>
    </row>
    <row r="33" spans="1:80" ht="15" customHeight="1" x14ac:dyDescent="0.3">
      <c r="M33" s="2" t="s">
        <v>175</v>
      </c>
      <c r="N33" s="164">
        <f>'Form 2E - Design'!Q80</f>
        <v>0</v>
      </c>
      <c r="O33" s="164"/>
      <c r="P33" s="164"/>
      <c r="Q33" s="6" t="s">
        <v>174</v>
      </c>
      <c r="S33" s="65"/>
      <c r="AF33" s="2" t="s">
        <v>175</v>
      </c>
      <c r="AG33" s="159"/>
      <c r="AH33" s="159"/>
      <c r="AI33" s="159"/>
      <c r="AJ33" s="6" t="s">
        <v>174</v>
      </c>
      <c r="AM33" s="83">
        <f>IF(ISBLANK(AG33),1,2)</f>
        <v>1</v>
      </c>
      <c r="AN33" s="83">
        <f>SUM(AM33:AM36,AM38)</f>
        <v>6</v>
      </c>
      <c r="AQ33" s="23"/>
      <c r="AS33" s="80" t="s">
        <v>75</v>
      </c>
      <c r="AT33" s="23" t="s">
        <v>227</v>
      </c>
      <c r="AU33" s="61"/>
      <c r="AV33" s="61"/>
      <c r="AW33" s="61"/>
      <c r="AX33" s="61"/>
      <c r="AY33" s="61"/>
      <c r="AZ33" s="61"/>
      <c r="BA33" s="61"/>
      <c r="BB33" s="61"/>
      <c r="BC33" s="61"/>
      <c r="BD33"/>
      <c r="BE33"/>
      <c r="BF33"/>
      <c r="BG33"/>
      <c r="BH33"/>
      <c r="BI33"/>
      <c r="BJ33"/>
      <c r="BK33"/>
      <c r="BL33"/>
      <c r="BM33"/>
      <c r="BN33"/>
      <c r="BO33"/>
      <c r="BP33"/>
      <c r="BQ33"/>
      <c r="BR33"/>
      <c r="BS33"/>
      <c r="BU33" s="22"/>
      <c r="BV33" s="22"/>
      <c r="BW33" s="22"/>
      <c r="BX33" s="22"/>
      <c r="BY33" s="22"/>
      <c r="BZ33" s="22"/>
      <c r="CA33" s="22"/>
      <c r="CB33" s="22"/>
    </row>
    <row r="34" spans="1:80" ht="15" customHeight="1" x14ac:dyDescent="0.3">
      <c r="M34" s="2" t="s">
        <v>161</v>
      </c>
      <c r="N34" s="164">
        <f>'Form 2E - Design'!Q82</f>
        <v>0</v>
      </c>
      <c r="O34" s="164"/>
      <c r="P34" s="164"/>
      <c r="Q34" s="6" t="s">
        <v>174</v>
      </c>
      <c r="S34" s="65"/>
      <c r="AF34" s="2" t="s">
        <v>161</v>
      </c>
      <c r="AG34" s="159"/>
      <c r="AH34" s="159"/>
      <c r="AI34" s="159"/>
      <c r="AJ34" s="6" t="s">
        <v>174</v>
      </c>
      <c r="AM34" s="83">
        <f t="shared" ref="AM34:AM38" si="0">IF(ISBLANK(AG34),1,2)</f>
        <v>1</v>
      </c>
      <c r="AQ34" s="23"/>
      <c r="AS34" s="80" t="s">
        <v>75</v>
      </c>
      <c r="AT34" s="23" t="str">
        <f>Tables!F24</f>
        <v xml:space="preserve"> O&amp;M Agreement</v>
      </c>
      <c r="BU34" s="62"/>
      <c r="BV34" s="62"/>
      <c r="BW34" s="62"/>
      <c r="BX34" s="62"/>
      <c r="BY34" s="62"/>
      <c r="BZ34" s="62"/>
      <c r="CA34" s="62"/>
      <c r="CB34" s="62"/>
    </row>
    <row r="35" spans="1:80" ht="15" customHeight="1" x14ac:dyDescent="0.3">
      <c r="M35" s="2" t="s">
        <v>163</v>
      </c>
      <c r="N35" s="164">
        <f>'Form 2E - Design'!AF82</f>
        <v>0</v>
      </c>
      <c r="O35" s="164"/>
      <c r="P35" s="164"/>
      <c r="Q35" s="6" t="s">
        <v>165</v>
      </c>
      <c r="S35" s="65"/>
      <c r="AF35" s="2" t="s">
        <v>163</v>
      </c>
      <c r="AG35" s="159"/>
      <c r="AH35" s="159"/>
      <c r="AI35" s="159"/>
      <c r="AJ35" s="6" t="s">
        <v>165</v>
      </c>
      <c r="AM35" s="83">
        <f t="shared" si="0"/>
        <v>1</v>
      </c>
      <c r="AQ35" s="18">
        <v>4</v>
      </c>
      <c r="AR35" s="61" t="s">
        <v>64</v>
      </c>
      <c r="AW35" s="61"/>
      <c r="AX35" s="61"/>
      <c r="AY35" s="61"/>
      <c r="AZ35" s="61"/>
      <c r="BA35" s="61"/>
      <c r="BB35" s="61"/>
      <c r="BC35" s="61"/>
      <c r="BD35"/>
      <c r="BE35"/>
      <c r="BF35"/>
      <c r="BG35"/>
      <c r="BH35"/>
      <c r="BI35"/>
      <c r="BJ35"/>
      <c r="BK35"/>
      <c r="BL35"/>
      <c r="BM35"/>
      <c r="BN35"/>
      <c r="BO35"/>
      <c r="BP35"/>
      <c r="BQ35"/>
      <c r="BR35"/>
      <c r="BS35"/>
      <c r="BT35" s="62"/>
      <c r="BU35" s="62"/>
      <c r="BV35" s="62"/>
      <c r="BW35" s="62"/>
      <c r="BX35" s="62"/>
      <c r="BY35" s="62"/>
      <c r="BZ35" s="62"/>
      <c r="CA35" s="62"/>
      <c r="CB35" s="62"/>
    </row>
    <row r="36" spans="1:80" ht="15" customHeight="1" x14ac:dyDescent="0.3">
      <c r="M36" s="2" t="s">
        <v>164</v>
      </c>
      <c r="N36" s="164">
        <f>'Form 2E - Design'!AF80</f>
        <v>0</v>
      </c>
      <c r="O36" s="164"/>
      <c r="P36" s="164"/>
      <c r="Q36" s="6" t="s">
        <v>165</v>
      </c>
      <c r="S36" s="65"/>
      <c r="AF36" s="2" t="s">
        <v>164</v>
      </c>
      <c r="AG36" s="159"/>
      <c r="AH36" s="159"/>
      <c r="AI36" s="159"/>
      <c r="AJ36" s="6" t="s">
        <v>165</v>
      </c>
      <c r="AM36" s="83">
        <f t="shared" si="0"/>
        <v>1</v>
      </c>
      <c r="AR36" s="4" t="s">
        <v>67</v>
      </c>
      <c r="AS36" s="61" t="s">
        <v>179</v>
      </c>
      <c r="AT36" s="61"/>
      <c r="AU36" s="61"/>
      <c r="AV36" s="61"/>
      <c r="AW36" s="61"/>
      <c r="AX36" s="61"/>
      <c r="AY36" s="61"/>
      <c r="AZ36" s="61"/>
      <c r="BA36" s="61"/>
      <c r="BB36" s="61"/>
      <c r="BC36" s="61"/>
      <c r="BD36"/>
      <c r="BE36"/>
      <c r="BF36"/>
      <c r="BG36"/>
      <c r="BH36"/>
      <c r="BI36"/>
      <c r="BJ36"/>
      <c r="BK36"/>
      <c r="BL36"/>
      <c r="BM36"/>
      <c r="BN36"/>
      <c r="BO36"/>
      <c r="BP36"/>
      <c r="BQ36"/>
      <c r="BR36"/>
      <c r="BS36"/>
      <c r="BU36" s="22"/>
      <c r="BV36" s="22"/>
      <c r="BW36" s="22"/>
      <c r="BX36" s="22"/>
      <c r="BY36" s="22"/>
      <c r="BZ36" s="22"/>
      <c r="CA36" s="22"/>
      <c r="CB36" s="22"/>
    </row>
    <row r="37" spans="1:80" ht="15" customHeight="1" x14ac:dyDescent="0.3">
      <c r="M37" s="2" t="s">
        <v>293</v>
      </c>
      <c r="S37" s="65"/>
      <c r="AF37" s="2" t="s">
        <v>293</v>
      </c>
      <c r="AR37" s="4" t="s">
        <v>68</v>
      </c>
      <c r="AS37" s="61" t="s">
        <v>178</v>
      </c>
      <c r="BU37" s="22"/>
      <c r="BV37" s="22"/>
      <c r="BW37" s="22"/>
      <c r="BX37" s="22"/>
      <c r="BY37" s="22"/>
      <c r="BZ37" s="22"/>
      <c r="CA37" s="22"/>
      <c r="CB37" s="22"/>
    </row>
    <row r="38" spans="1:80" ht="15" customHeight="1" x14ac:dyDescent="0.3">
      <c r="M38" s="2" t="s">
        <v>291</v>
      </c>
      <c r="N38" s="164">
        <f>'Form 2E - Design'!AF88</f>
        <v>0</v>
      </c>
      <c r="O38" s="164"/>
      <c r="P38" s="164"/>
      <c r="Q38" s="6" t="s">
        <v>240</v>
      </c>
      <c r="S38" s="65"/>
      <c r="AF38" s="2" t="s">
        <v>291</v>
      </c>
      <c r="AG38" s="164">
        <f>IF(OR($Y$51=0,AH53=0,$AG$35=0),0,AH53-($Y$51+($AG$39/12)))</f>
        <v>0</v>
      </c>
      <c r="AH38" s="164"/>
      <c r="AI38" s="164"/>
      <c r="AJ38" s="6" t="s">
        <v>240</v>
      </c>
      <c r="AM38" s="83">
        <f t="shared" si="0"/>
        <v>2</v>
      </c>
      <c r="AQ38" s="18">
        <v>5</v>
      </c>
      <c r="AR38" s="61" t="str">
        <f>"Form 3E – Hydrodynamic Separator As-built Certification Form shall be approved by the "&amp;Tables!F23&amp;" prior to:"</f>
        <v>Form 3E – Hydrodynamic Separator As-built Certification Form shall be approved by the City prior to:</v>
      </c>
      <c r="BU38" s="22"/>
      <c r="BV38" s="22"/>
      <c r="BW38" s="22"/>
      <c r="BX38" s="22"/>
      <c r="BY38" s="22"/>
      <c r="BZ38" s="22"/>
      <c r="CA38" s="22"/>
      <c r="CB38" s="22"/>
    </row>
    <row r="39" spans="1:80" ht="15" customHeight="1" x14ac:dyDescent="0.3">
      <c r="M39" s="2" t="s">
        <v>294</v>
      </c>
      <c r="N39" s="164">
        <f>'Form 2E - Design'!AF84</f>
        <v>0</v>
      </c>
      <c r="O39" s="164"/>
      <c r="P39" s="164"/>
      <c r="Q39" s="6" t="s">
        <v>33</v>
      </c>
      <c r="S39" s="65"/>
      <c r="AF39" s="2" t="s">
        <v>294</v>
      </c>
      <c r="AG39" s="164">
        <f>IF(OR(AG35=0,AN49=0),0,AG35/AN49*12)</f>
        <v>0</v>
      </c>
      <c r="AH39" s="164"/>
      <c r="AI39" s="164"/>
      <c r="AJ39" s="6" t="s">
        <v>33</v>
      </c>
      <c r="AR39" s="4" t="s">
        <v>67</v>
      </c>
      <c r="AS39" s="61" t="s">
        <v>73</v>
      </c>
      <c r="AT39" s="61"/>
      <c r="BU39" s="22"/>
      <c r="BV39" s="22"/>
      <c r="BW39" s="22"/>
      <c r="BX39" s="22"/>
      <c r="BY39" s="22"/>
      <c r="BZ39" s="22"/>
      <c r="CA39" s="22"/>
      <c r="CB39" s="22"/>
    </row>
    <row r="40" spans="1:80" ht="15" customHeight="1" x14ac:dyDescent="0.3">
      <c r="M40" s="2" t="s">
        <v>325</v>
      </c>
      <c r="N40" s="164">
        <f>'Form 2E - Design'!AF90</f>
        <v>0</v>
      </c>
      <c r="O40" s="164"/>
      <c r="P40" s="164"/>
      <c r="Q40" s="23" t="s">
        <v>34</v>
      </c>
      <c r="S40" s="65"/>
      <c r="AF40" s="2" t="s">
        <v>325</v>
      </c>
      <c r="AG40" s="164">
        <f>IF(OR($Y$51=0,AG51=0,$AG$35=0),0,AG51-($Y$51+($AG$39/12)))</f>
        <v>0</v>
      </c>
      <c r="AH40" s="164"/>
      <c r="AI40" s="164"/>
      <c r="AJ40" s="23" t="s">
        <v>34</v>
      </c>
      <c r="AR40" s="4" t="s">
        <v>68</v>
      </c>
      <c r="AS40" s="61" t="s">
        <v>71</v>
      </c>
      <c r="BU40" s="22"/>
      <c r="BV40" s="22"/>
      <c r="BW40" s="22"/>
      <c r="BX40" s="22"/>
      <c r="BY40" s="22"/>
      <c r="BZ40" s="22"/>
      <c r="CA40" s="22"/>
      <c r="CB40" s="22"/>
    </row>
    <row r="41" spans="1:80" ht="15" customHeight="1" x14ac:dyDescent="0.3">
      <c r="A41" s="6" t="s">
        <v>167</v>
      </c>
      <c r="S41" s="65"/>
      <c r="T41" s="6" t="s">
        <v>176</v>
      </c>
      <c r="AT41" s="61"/>
      <c r="AU41" s="61"/>
      <c r="AV41" s="61"/>
      <c r="BT41" s="22"/>
      <c r="BU41" s="22"/>
      <c r="BV41" s="22"/>
      <c r="BW41" s="22"/>
      <c r="BX41" s="22"/>
      <c r="BY41" s="22"/>
      <c r="BZ41" s="22"/>
      <c r="CA41" s="22"/>
      <c r="CB41" s="22"/>
    </row>
    <row r="42" spans="1:80" ht="4.95" customHeight="1" x14ac:dyDescent="0.3">
      <c r="S42" s="65"/>
      <c r="BU42" s="22"/>
      <c r="BV42" s="22"/>
      <c r="BW42" s="22"/>
      <c r="BX42" s="22"/>
      <c r="BY42" s="22"/>
      <c r="BZ42" s="22"/>
      <c r="CA42" s="22"/>
      <c r="CB42" s="22"/>
    </row>
    <row r="43" spans="1:80" ht="15" customHeight="1" x14ac:dyDescent="0.3">
      <c r="B43" s="88">
        <f>'Form 2E - Design'!K74</f>
        <v>0</v>
      </c>
      <c r="C43" s="23" t="s">
        <v>168</v>
      </c>
      <c r="H43" s="88">
        <f>'Form 2E - Design'!Q74</f>
        <v>0</v>
      </c>
      <c r="I43" s="23" t="s">
        <v>169</v>
      </c>
      <c r="S43" s="65"/>
      <c r="U43" s="50"/>
      <c r="V43" s="23" t="s">
        <v>168</v>
      </c>
      <c r="AA43" s="50"/>
      <c r="AB43" s="23" t="s">
        <v>169</v>
      </c>
      <c r="AM43" s="83">
        <f>IF(AND(ISBLANK(U43),ISBLANK(AA43),ISBLANK(U45),ISBLANK(AA45)),1,2)</f>
        <v>1</v>
      </c>
      <c r="BU43" s="22"/>
      <c r="BV43" s="22"/>
      <c r="BW43" s="22"/>
      <c r="BX43" s="22"/>
      <c r="BY43" s="22"/>
      <c r="BZ43" s="22"/>
      <c r="CA43" s="22"/>
      <c r="CB43" s="22"/>
    </row>
    <row r="44" spans="1:80" ht="4.95" customHeight="1" x14ac:dyDescent="0.3">
      <c r="S44" s="65"/>
      <c r="BU44" s="22"/>
      <c r="BV44" s="22"/>
      <c r="BW44" s="22"/>
      <c r="BX44" s="22"/>
      <c r="BY44" s="22"/>
      <c r="BZ44" s="22"/>
      <c r="CA44" s="22"/>
      <c r="CB44" s="22"/>
    </row>
    <row r="45" spans="1:80" ht="15" customHeight="1" x14ac:dyDescent="0.3">
      <c r="B45" s="88">
        <f>'Form 2E - Design'!X74</f>
        <v>0</v>
      </c>
      <c r="C45" s="23" t="s">
        <v>186</v>
      </c>
      <c r="H45" s="88">
        <f>'Form 2E - Design'!K76</f>
        <v>0</v>
      </c>
      <c r="I45" s="23" t="s">
        <v>141</v>
      </c>
      <c r="K45" s="2"/>
      <c r="L45" s="205">
        <f>'Form 2E - Design'!O76</f>
        <v>0</v>
      </c>
      <c r="M45" s="205"/>
      <c r="N45" s="205"/>
      <c r="O45" s="205"/>
      <c r="P45" s="205"/>
      <c r="S45" s="65"/>
      <c r="U45" s="50"/>
      <c r="V45" s="23" t="s">
        <v>186</v>
      </c>
      <c r="AA45" s="50"/>
      <c r="AB45" s="23" t="s">
        <v>141</v>
      </c>
      <c r="AD45" s="2"/>
      <c r="AE45" s="168"/>
      <c r="AF45" s="168"/>
      <c r="AG45" s="168"/>
      <c r="AH45" s="168"/>
      <c r="AI45" s="168"/>
      <c r="AM45" s="83">
        <f>IF(ISBLANK(AA45),1,2)</f>
        <v>1</v>
      </c>
      <c r="AR45" s="4"/>
      <c r="AS45" s="61"/>
      <c r="AT45" s="61"/>
      <c r="AU45" s="61"/>
      <c r="AV45" s="61"/>
      <c r="AW45" s="61"/>
      <c r="AX45" s="61"/>
      <c r="AY45" s="61"/>
      <c r="AZ45" s="61"/>
      <c r="BA45" s="61"/>
      <c r="BB45" s="61"/>
      <c r="BC45" s="61"/>
      <c r="BD45"/>
      <c r="BE45"/>
      <c r="BF45"/>
      <c r="BG45"/>
      <c r="BH45"/>
      <c r="BI45"/>
      <c r="BJ45"/>
      <c r="BK45"/>
      <c r="BL45"/>
      <c r="BM45"/>
      <c r="BN45"/>
      <c r="BO45"/>
      <c r="BP45"/>
      <c r="BQ45"/>
      <c r="BR45"/>
      <c r="BS45"/>
      <c r="BU45" s="22"/>
      <c r="BV45" s="22"/>
      <c r="BW45" s="22"/>
      <c r="BX45" s="22"/>
      <c r="BY45" s="22"/>
      <c r="BZ45" s="22"/>
      <c r="CA45" s="22"/>
      <c r="CB45" s="22"/>
    </row>
    <row r="46" spans="1:80" ht="4.95" customHeight="1" x14ac:dyDescent="0.3">
      <c r="S46" s="65"/>
      <c r="BU46" s="22"/>
      <c r="BV46" s="22"/>
      <c r="BW46" s="22"/>
      <c r="BX46" s="22"/>
      <c r="BY46" s="22"/>
      <c r="BZ46" s="22"/>
      <c r="CA46" s="22"/>
      <c r="CB46" s="22"/>
    </row>
    <row r="47" spans="1:80" ht="15" customHeight="1" x14ac:dyDescent="0.3">
      <c r="A47" s="23" t="s">
        <v>297</v>
      </c>
      <c r="E47" s="2"/>
      <c r="S47" s="65"/>
      <c r="T47" s="23" t="s">
        <v>298</v>
      </c>
      <c r="X47" s="2"/>
      <c r="AR47" s="4"/>
      <c r="AS47" s="61"/>
      <c r="AT47" s="61"/>
      <c r="AU47" s="61"/>
      <c r="AV47" s="61"/>
      <c r="AW47" s="61"/>
      <c r="AX47" s="61"/>
      <c r="AY47" s="61"/>
      <c r="AZ47" s="61"/>
      <c r="BA47" s="61"/>
      <c r="BB47" s="61"/>
      <c r="BC47" s="61"/>
      <c r="BD47"/>
      <c r="BE47"/>
      <c r="BF47"/>
      <c r="BG47"/>
      <c r="BH47"/>
      <c r="BI47"/>
      <c r="BJ47"/>
      <c r="BK47"/>
      <c r="BL47"/>
      <c r="BM47"/>
      <c r="BN47"/>
      <c r="BO47"/>
      <c r="BP47"/>
      <c r="BQ47"/>
      <c r="BR47"/>
      <c r="BS47"/>
      <c r="BU47" s="22"/>
      <c r="BV47" s="22"/>
      <c r="BW47" s="22"/>
      <c r="BX47" s="22"/>
      <c r="BY47" s="22"/>
      <c r="BZ47" s="22"/>
      <c r="CA47" s="22"/>
      <c r="CB47" s="22"/>
    </row>
    <row r="48" spans="1:80" ht="15" customHeight="1" x14ac:dyDescent="0.3">
      <c r="E48" s="2" t="s">
        <v>115</v>
      </c>
      <c r="F48" s="205">
        <f>'Form 2E - Design'!G85</f>
        <v>0</v>
      </c>
      <c r="G48" s="205"/>
      <c r="H48" s="205"/>
      <c r="I48" s="205"/>
      <c r="J48" s="61"/>
      <c r="K48" s="61"/>
      <c r="L48" s="61"/>
      <c r="M48" s="2" t="s">
        <v>116</v>
      </c>
      <c r="N48" s="205">
        <f>'Form 2E - Design'!O85</f>
        <v>0</v>
      </c>
      <c r="O48" s="205"/>
      <c r="P48" s="205"/>
      <c r="S48" s="65"/>
      <c r="X48" s="2" t="s">
        <v>115</v>
      </c>
      <c r="Y48" s="168"/>
      <c r="Z48" s="168"/>
      <c r="AA48" s="168"/>
      <c r="AB48" s="168"/>
      <c r="AC48" s="61"/>
      <c r="AD48" s="61"/>
      <c r="AE48" s="61"/>
      <c r="AF48" s="2" t="s">
        <v>116</v>
      </c>
      <c r="AG48" s="168"/>
      <c r="AH48" s="168"/>
      <c r="AI48" s="168"/>
      <c r="AN48" s="57" t="s">
        <v>312</v>
      </c>
      <c r="AO48" s="57"/>
      <c r="AR48" s="4"/>
      <c r="AS48" s="61"/>
      <c r="AT48" s="61"/>
      <c r="AU48" s="61"/>
      <c r="AV48" s="61"/>
      <c r="AW48" s="61"/>
      <c r="AX48" s="61"/>
      <c r="AY48" s="61"/>
      <c r="AZ48" s="61"/>
      <c r="BA48" s="61"/>
      <c r="BB48" s="61"/>
      <c r="BC48" s="61"/>
      <c r="BD48"/>
      <c r="BE48"/>
      <c r="BF48"/>
      <c r="BG48"/>
      <c r="BH48"/>
      <c r="BI48"/>
      <c r="BJ48"/>
      <c r="BK48"/>
      <c r="BL48"/>
      <c r="BM48"/>
      <c r="BN48"/>
      <c r="BO48"/>
      <c r="BP48"/>
      <c r="BQ48"/>
      <c r="BR48"/>
      <c r="BS48"/>
      <c r="BU48" s="22"/>
      <c r="BV48" s="22"/>
      <c r="BW48" s="22"/>
      <c r="BX48" s="22"/>
      <c r="BY48" s="22"/>
      <c r="BZ48" s="22"/>
      <c r="CA48" s="22"/>
      <c r="CB48" s="22"/>
    </row>
    <row r="49" spans="1:80" ht="15" customHeight="1" x14ac:dyDescent="0.3">
      <c r="E49" s="2" t="s">
        <v>114</v>
      </c>
      <c r="F49" s="201">
        <f>'Form 2E - Design'!G86</f>
        <v>0</v>
      </c>
      <c r="G49" s="201"/>
      <c r="H49" s="201"/>
      <c r="I49" s="23" t="s">
        <v>34</v>
      </c>
      <c r="K49" s="26"/>
      <c r="S49" s="65"/>
      <c r="X49" s="2" t="s">
        <v>114</v>
      </c>
      <c r="Y49" s="162"/>
      <c r="Z49" s="162"/>
      <c r="AA49" s="162"/>
      <c r="AB49" s="23" t="s">
        <v>34</v>
      </c>
      <c r="AD49" s="26"/>
      <c r="AM49" s="83">
        <f>IF(ISBLANK(Y49),1,2)</f>
        <v>1</v>
      </c>
      <c r="AN49" s="82">
        <f>(Y49/2)^2*3.14</f>
        <v>0</v>
      </c>
      <c r="AO49" s="7"/>
      <c r="BU49" s="22"/>
      <c r="BV49" s="22"/>
      <c r="BW49" s="22"/>
      <c r="BX49" s="22"/>
      <c r="BY49" s="22"/>
      <c r="BZ49" s="22"/>
      <c r="CA49" s="22"/>
      <c r="CB49" s="22"/>
    </row>
    <row r="50" spans="1:80" ht="15" customHeight="1" x14ac:dyDescent="0.3">
      <c r="E50" s="2" t="s">
        <v>113</v>
      </c>
      <c r="F50" s="201">
        <f>'Form 2E - Design'!G87</f>
        <v>0</v>
      </c>
      <c r="G50" s="201"/>
      <c r="H50" s="201"/>
      <c r="I50" s="23" t="s">
        <v>34</v>
      </c>
      <c r="K50" s="26"/>
      <c r="M50" s="2" t="s">
        <v>35</v>
      </c>
      <c r="N50" s="164">
        <f>'Form 2E - Design'!O87</f>
        <v>0</v>
      </c>
      <c r="O50" s="164"/>
      <c r="P50" s="164"/>
      <c r="Q50" s="23" t="s">
        <v>34</v>
      </c>
      <c r="S50" s="65"/>
      <c r="X50" s="2" t="s">
        <v>113</v>
      </c>
      <c r="Y50" s="162"/>
      <c r="Z50" s="162"/>
      <c r="AA50" s="162"/>
      <c r="AB50" s="23" t="s">
        <v>34</v>
      </c>
      <c r="AD50" s="26"/>
      <c r="AF50" s="2" t="s">
        <v>35</v>
      </c>
      <c r="AG50" s="159"/>
      <c r="AH50" s="159"/>
      <c r="AI50" s="159"/>
      <c r="AJ50" s="23" t="s">
        <v>34</v>
      </c>
      <c r="AM50" s="83">
        <f>IF(AND(ISBLANK(Y50),ISBLANK(AG50)),1,2)</f>
        <v>1</v>
      </c>
      <c r="BU50" s="22"/>
      <c r="BV50" s="22"/>
      <c r="BW50" s="22"/>
      <c r="BX50" s="22"/>
      <c r="BY50" s="22"/>
      <c r="BZ50" s="22"/>
      <c r="CA50" s="22"/>
      <c r="CB50" s="22"/>
    </row>
    <row r="51" spans="1:80" ht="15" customHeight="1" x14ac:dyDescent="0.3">
      <c r="E51" s="2" t="s">
        <v>295</v>
      </c>
      <c r="F51" s="201">
        <f>'Form 2E - Design'!G88</f>
        <v>0</v>
      </c>
      <c r="G51" s="201"/>
      <c r="H51" s="201"/>
      <c r="I51" s="23" t="s">
        <v>34</v>
      </c>
      <c r="K51" s="26"/>
      <c r="M51" s="2" t="s">
        <v>296</v>
      </c>
      <c r="N51" s="201">
        <f>'Form 2E - Design'!O88</f>
        <v>0</v>
      </c>
      <c r="O51" s="201"/>
      <c r="P51" s="201"/>
      <c r="Q51" s="23" t="s">
        <v>34</v>
      </c>
      <c r="S51" s="65"/>
      <c r="X51" s="2" t="s">
        <v>295</v>
      </c>
      <c r="Y51" s="162"/>
      <c r="Z51" s="162"/>
      <c r="AA51" s="162"/>
      <c r="AB51" s="23" t="s">
        <v>34</v>
      </c>
      <c r="AD51" s="26"/>
      <c r="AF51" s="2" t="s">
        <v>296</v>
      </c>
      <c r="AG51" s="162"/>
      <c r="AH51" s="162"/>
      <c r="AI51" s="162"/>
      <c r="AJ51" s="23" t="s">
        <v>34</v>
      </c>
      <c r="BU51" s="22"/>
      <c r="BV51" s="22"/>
      <c r="BW51" s="22"/>
      <c r="BX51" s="22"/>
      <c r="BY51" s="22"/>
      <c r="BZ51" s="22"/>
      <c r="CA51" s="22"/>
      <c r="CB51" s="22"/>
    </row>
    <row r="52" spans="1:80" ht="15" customHeight="1" x14ac:dyDescent="0.3">
      <c r="F52" s="165" t="s">
        <v>27</v>
      </c>
      <c r="G52" s="165"/>
      <c r="H52" s="165"/>
      <c r="I52" s="26"/>
      <c r="J52" s="165" t="s">
        <v>142</v>
      </c>
      <c r="K52" s="165"/>
      <c r="L52" s="165"/>
      <c r="M52" s="165"/>
      <c r="O52" s="165" t="s">
        <v>32</v>
      </c>
      <c r="P52" s="165"/>
      <c r="Q52" s="165"/>
      <c r="R52" s="165"/>
      <c r="S52" s="65"/>
      <c r="Y52" s="165" t="s">
        <v>27</v>
      </c>
      <c r="Z52" s="165"/>
      <c r="AA52" s="165"/>
      <c r="AB52" s="26"/>
      <c r="AC52" s="165" t="s">
        <v>142</v>
      </c>
      <c r="AD52" s="165"/>
      <c r="AE52" s="165"/>
      <c r="AF52" s="165"/>
      <c r="AH52" s="165" t="s">
        <v>32</v>
      </c>
      <c r="AI52" s="165"/>
      <c r="AJ52" s="165"/>
      <c r="AK52" s="165"/>
      <c r="BU52" s="22"/>
      <c r="BV52" s="22"/>
      <c r="BW52" s="22"/>
      <c r="BX52" s="22"/>
      <c r="BY52" s="22"/>
      <c r="BZ52" s="22"/>
      <c r="CA52" s="22"/>
      <c r="CB52" s="22"/>
    </row>
    <row r="53" spans="1:80" ht="15" customHeight="1" x14ac:dyDescent="0.3">
      <c r="E53" s="2" t="s">
        <v>112</v>
      </c>
      <c r="F53" s="205">
        <f>'Form 2E - Design'!G91</f>
        <v>0</v>
      </c>
      <c r="G53" s="205"/>
      <c r="H53" s="205"/>
      <c r="I53" s="26"/>
      <c r="J53" s="164">
        <f>'Form 2E - Design'!K91</f>
        <v>0</v>
      </c>
      <c r="K53" s="164"/>
      <c r="L53" s="164"/>
      <c r="M53" s="23" t="s">
        <v>33</v>
      </c>
      <c r="O53" s="164">
        <f>'Form 2E - Design'!P91</f>
        <v>0</v>
      </c>
      <c r="P53" s="164"/>
      <c r="Q53" s="164"/>
      <c r="R53" s="23" t="s">
        <v>34</v>
      </c>
      <c r="S53" s="65"/>
      <c r="X53" s="2" t="s">
        <v>112</v>
      </c>
      <c r="Y53" s="168"/>
      <c r="Z53" s="168"/>
      <c r="AA53" s="168"/>
      <c r="AB53" s="26"/>
      <c r="AC53" s="159"/>
      <c r="AD53" s="159"/>
      <c r="AE53" s="159"/>
      <c r="AF53" s="23" t="s">
        <v>33</v>
      </c>
      <c r="AH53" s="159"/>
      <c r="AI53" s="159"/>
      <c r="AJ53" s="159"/>
      <c r="AK53" s="23" t="s">
        <v>34</v>
      </c>
      <c r="AM53" s="83">
        <f>IF(ISBLANK(Y53),1,2)</f>
        <v>1</v>
      </c>
      <c r="BU53" s="22"/>
      <c r="BV53" s="22"/>
      <c r="BW53" s="22"/>
      <c r="BX53" s="22"/>
      <c r="BY53" s="22"/>
      <c r="BZ53" s="22"/>
      <c r="CA53" s="22"/>
      <c r="CB53" s="22"/>
    </row>
    <row r="54" spans="1:80" ht="15" customHeight="1" x14ac:dyDescent="0.3">
      <c r="E54" s="2" t="s">
        <v>170</v>
      </c>
      <c r="F54" s="203">
        <f>'Form 2E - Design'!G92</f>
        <v>0</v>
      </c>
      <c r="G54" s="203"/>
      <c r="H54" s="203"/>
      <c r="I54" s="26"/>
      <c r="J54" s="201">
        <f>'Form 2E - Design'!K92</f>
        <v>0</v>
      </c>
      <c r="K54" s="201"/>
      <c r="L54" s="201"/>
      <c r="M54" s="23" t="s">
        <v>33</v>
      </c>
      <c r="O54" s="201">
        <f>'Form 2E - Design'!P92</f>
        <v>0</v>
      </c>
      <c r="P54" s="201"/>
      <c r="Q54" s="201"/>
      <c r="R54" s="23" t="s">
        <v>34</v>
      </c>
      <c r="S54" s="65"/>
      <c r="X54" s="2" t="s">
        <v>170</v>
      </c>
      <c r="Y54" s="168"/>
      <c r="Z54" s="168"/>
      <c r="AA54" s="168"/>
      <c r="AB54" s="26"/>
      <c r="AC54" s="162"/>
      <c r="AD54" s="162"/>
      <c r="AE54" s="162"/>
      <c r="AF54" s="23" t="s">
        <v>33</v>
      </c>
      <c r="AH54" s="162"/>
      <c r="AI54" s="162"/>
      <c r="AJ54" s="162"/>
      <c r="AK54" s="23" t="s">
        <v>34</v>
      </c>
      <c r="AM54" s="83">
        <f t="shared" ref="AM54:AM57" si="1">IF(ISBLANK(Y54),1,2)</f>
        <v>1</v>
      </c>
      <c r="BU54" s="22"/>
      <c r="BV54" s="22"/>
      <c r="BW54" s="22"/>
      <c r="BX54" s="22"/>
      <c r="BY54" s="22"/>
      <c r="BZ54" s="22"/>
      <c r="CA54" s="22"/>
      <c r="CB54" s="22"/>
    </row>
    <row r="55" spans="1:80" ht="15" customHeight="1" x14ac:dyDescent="0.3">
      <c r="E55" s="2" t="s">
        <v>171</v>
      </c>
      <c r="F55" s="203">
        <f>'Form 2E - Design'!G93</f>
        <v>0</v>
      </c>
      <c r="G55" s="203"/>
      <c r="H55" s="203"/>
      <c r="I55" s="26"/>
      <c r="J55" s="201">
        <f>'Form 2E - Design'!K93</f>
        <v>0</v>
      </c>
      <c r="K55" s="201"/>
      <c r="L55" s="201"/>
      <c r="M55" s="23" t="s">
        <v>33</v>
      </c>
      <c r="O55" s="201">
        <f>'Form 2E - Design'!P93</f>
        <v>0</v>
      </c>
      <c r="P55" s="201"/>
      <c r="Q55" s="201"/>
      <c r="R55" s="23" t="s">
        <v>34</v>
      </c>
      <c r="S55" s="65"/>
      <c r="X55" s="2" t="s">
        <v>171</v>
      </c>
      <c r="Y55" s="168"/>
      <c r="Z55" s="168"/>
      <c r="AA55" s="168"/>
      <c r="AB55" s="26"/>
      <c r="AC55" s="162"/>
      <c r="AD55" s="162"/>
      <c r="AE55" s="162"/>
      <c r="AF55" s="23" t="s">
        <v>33</v>
      </c>
      <c r="AH55" s="162"/>
      <c r="AI55" s="162"/>
      <c r="AJ55" s="162"/>
      <c r="AK55" s="23" t="s">
        <v>34</v>
      </c>
      <c r="AM55" s="83">
        <f t="shared" si="1"/>
        <v>1</v>
      </c>
      <c r="BU55" s="22"/>
      <c r="BV55" s="22"/>
      <c r="BW55" s="22"/>
      <c r="BX55" s="22"/>
      <c r="BY55" s="22"/>
      <c r="BZ55" s="22"/>
      <c r="CA55" s="22"/>
      <c r="CB55" s="22"/>
    </row>
    <row r="56" spans="1:80" ht="15" customHeight="1" x14ac:dyDescent="0.3">
      <c r="E56" s="2" t="s">
        <v>172</v>
      </c>
      <c r="F56" s="203">
        <f>'Form 2E - Design'!G94</f>
        <v>0</v>
      </c>
      <c r="G56" s="203"/>
      <c r="H56" s="203"/>
      <c r="I56" s="26"/>
      <c r="J56" s="201">
        <f>'Form 2E - Design'!K94</f>
        <v>0</v>
      </c>
      <c r="K56" s="201"/>
      <c r="L56" s="201"/>
      <c r="M56" s="23" t="s">
        <v>33</v>
      </c>
      <c r="O56" s="201">
        <f>'Form 2E - Design'!P94</f>
        <v>0</v>
      </c>
      <c r="P56" s="201"/>
      <c r="Q56" s="201"/>
      <c r="R56" s="23" t="s">
        <v>34</v>
      </c>
      <c r="S56" s="65"/>
      <c r="X56" s="2" t="s">
        <v>172</v>
      </c>
      <c r="Y56" s="168"/>
      <c r="Z56" s="168"/>
      <c r="AA56" s="168"/>
      <c r="AB56" s="26"/>
      <c r="AC56" s="162"/>
      <c r="AD56" s="162"/>
      <c r="AE56" s="162"/>
      <c r="AF56" s="23" t="s">
        <v>33</v>
      </c>
      <c r="AH56" s="162"/>
      <c r="AI56" s="162"/>
      <c r="AJ56" s="162"/>
      <c r="AK56" s="23" t="s">
        <v>34</v>
      </c>
      <c r="AM56" s="83">
        <f t="shared" si="1"/>
        <v>1</v>
      </c>
      <c r="BU56" s="22"/>
      <c r="BV56" s="22"/>
      <c r="BW56" s="22"/>
      <c r="BX56" s="22"/>
      <c r="BY56" s="22"/>
      <c r="BZ56" s="22"/>
      <c r="CA56" s="22"/>
      <c r="CB56" s="22"/>
    </row>
    <row r="57" spans="1:80" ht="15" customHeight="1" x14ac:dyDescent="0.3">
      <c r="E57" s="2" t="s">
        <v>173</v>
      </c>
      <c r="F57" s="203">
        <f>'Form 2E - Design'!G95</f>
        <v>0</v>
      </c>
      <c r="G57" s="203"/>
      <c r="H57" s="203"/>
      <c r="I57" s="26"/>
      <c r="J57" s="201">
        <f>'Form 2E - Design'!K95</f>
        <v>0</v>
      </c>
      <c r="K57" s="201"/>
      <c r="L57" s="201"/>
      <c r="M57" s="23" t="s">
        <v>33</v>
      </c>
      <c r="O57" s="201">
        <f>'Form 2E - Design'!P95</f>
        <v>0</v>
      </c>
      <c r="P57" s="201"/>
      <c r="Q57" s="201"/>
      <c r="R57" s="23" t="s">
        <v>34</v>
      </c>
      <c r="S57" s="65"/>
      <c r="X57" s="2" t="s">
        <v>173</v>
      </c>
      <c r="Y57" s="168"/>
      <c r="Z57" s="168"/>
      <c r="AA57" s="168"/>
      <c r="AB57" s="26"/>
      <c r="AC57" s="162"/>
      <c r="AD57" s="162"/>
      <c r="AE57" s="162"/>
      <c r="AF57" s="23" t="s">
        <v>33</v>
      </c>
      <c r="AH57" s="162"/>
      <c r="AI57" s="162"/>
      <c r="AJ57" s="162"/>
      <c r="AK57" s="23" t="s">
        <v>34</v>
      </c>
      <c r="AM57" s="83">
        <f t="shared" si="1"/>
        <v>1</v>
      </c>
      <c r="BU57" s="22"/>
      <c r="BV57" s="22"/>
      <c r="BW57" s="22"/>
      <c r="BX57" s="22"/>
      <c r="BY57" s="22"/>
      <c r="BZ57" s="22"/>
      <c r="CA57" s="22"/>
      <c r="CB57" s="22"/>
    </row>
    <row r="58" spans="1:80" ht="15" customHeight="1" x14ac:dyDescent="0.3">
      <c r="BU58" s="22"/>
      <c r="BV58" s="22"/>
      <c r="BW58" s="22"/>
      <c r="BX58" s="22"/>
      <c r="BY58" s="22"/>
      <c r="BZ58" s="22"/>
      <c r="CA58" s="22"/>
      <c r="CB58" s="22"/>
    </row>
    <row r="59" spans="1:80" ht="15" customHeight="1" x14ac:dyDescent="0.3">
      <c r="AK59" s="26"/>
      <c r="BU59" s="22"/>
      <c r="BV59" s="22"/>
      <c r="BW59" s="22"/>
      <c r="BX59" s="22"/>
      <c r="BY59" s="22"/>
      <c r="BZ59" s="22"/>
      <c r="CA59" s="22"/>
      <c r="CB59" s="22"/>
    </row>
    <row r="60" spans="1:80" ht="15" customHeight="1" x14ac:dyDescent="0.3">
      <c r="B60" s="166">
        <f>Tables!$F$13</f>
        <v>45931</v>
      </c>
      <c r="C60" s="166"/>
      <c r="D60" s="166"/>
      <c r="E60" s="166"/>
      <c r="F60" s="166"/>
      <c r="G60" s="166"/>
      <c r="H60" s="166"/>
      <c r="R60" s="165" t="s">
        <v>185</v>
      </c>
      <c r="S60" s="165"/>
      <c r="T60" s="165"/>
      <c r="U60" s="165"/>
      <c r="AK60" s="26"/>
      <c r="BU60" s="22"/>
      <c r="BV60" s="22"/>
      <c r="BW60" s="22"/>
      <c r="BX60" s="22"/>
      <c r="BY60" s="22"/>
      <c r="BZ60" s="22"/>
      <c r="CA60" s="22"/>
      <c r="CB60" s="22"/>
    </row>
    <row r="61" spans="1:80" ht="15" customHeight="1" x14ac:dyDescent="0.3">
      <c r="C61" s="2" t="s">
        <v>95</v>
      </c>
      <c r="D61" s="172">
        <f>IF(ISBLANK($E$7),"",$E$7)</f>
        <v>0</v>
      </c>
      <c r="E61" s="172"/>
      <c r="F61" s="172"/>
      <c r="G61" s="172"/>
      <c r="H61" s="172"/>
      <c r="I61" s="172"/>
      <c r="J61" s="172"/>
      <c r="K61" s="172"/>
      <c r="L61" s="172"/>
      <c r="M61" s="172"/>
      <c r="N61" s="172"/>
      <c r="O61" s="172"/>
      <c r="P61" s="172"/>
      <c r="Q61" s="172"/>
      <c r="R61" s="172"/>
      <c r="S61" s="172"/>
      <c r="T61" s="172"/>
      <c r="U61" s="172"/>
      <c r="V61" s="172"/>
      <c r="W61" s="172"/>
      <c r="X61" s="172"/>
      <c r="Y61" s="172"/>
      <c r="Z61" s="172"/>
      <c r="AA61" s="30"/>
      <c r="AB61" s="30"/>
      <c r="AC61" s="30"/>
      <c r="AF61" s="2" t="s">
        <v>121</v>
      </c>
      <c r="AG61" s="160">
        <f>$AF$7</f>
        <v>0</v>
      </c>
      <c r="AH61" s="160"/>
      <c r="AI61" s="160"/>
      <c r="AJ61" s="160"/>
      <c r="AK61" s="160"/>
      <c r="BU61" s="22"/>
      <c r="BV61" s="22"/>
      <c r="BW61" s="22"/>
      <c r="BX61" s="22"/>
      <c r="BY61" s="22"/>
      <c r="BZ61" s="22"/>
      <c r="CA61" s="22"/>
      <c r="CB61" s="22"/>
    </row>
    <row r="62" spans="1:80" ht="15" customHeight="1" x14ac:dyDescent="0.3">
      <c r="H62" s="31"/>
      <c r="I62" s="31"/>
      <c r="J62" s="2"/>
      <c r="K62" s="2"/>
      <c r="L62" s="2"/>
      <c r="M62" s="31"/>
      <c r="N62" s="30"/>
      <c r="O62" s="30"/>
      <c r="P62" s="30"/>
      <c r="Q62" s="30"/>
      <c r="R62" s="30"/>
      <c r="S62" s="30"/>
      <c r="T62" s="30"/>
      <c r="U62" s="30"/>
      <c r="V62" s="30"/>
      <c r="W62" s="30"/>
      <c r="X62" s="30"/>
      <c r="Y62" s="30"/>
      <c r="Z62" s="30"/>
      <c r="AA62" s="30"/>
      <c r="AB62" s="30"/>
      <c r="AC62" s="30"/>
      <c r="AF62" s="2" t="s">
        <v>122</v>
      </c>
      <c r="AG62" s="208">
        <f>IF(ISBLANK($AF$8),"",$AF$8)</f>
        <v>0</v>
      </c>
      <c r="AH62" s="208"/>
      <c r="AI62" s="208"/>
      <c r="AJ62" s="208"/>
      <c r="AK62" s="208"/>
      <c r="BU62" s="22"/>
      <c r="BV62" s="22"/>
      <c r="BW62" s="22"/>
      <c r="BX62" s="22"/>
      <c r="BY62" s="22"/>
      <c r="BZ62" s="22"/>
      <c r="CA62" s="22"/>
      <c r="CB62" s="22"/>
    </row>
    <row r="63" spans="1:80" ht="15" customHeight="1" x14ac:dyDescent="0.3">
      <c r="AM63" s="23"/>
      <c r="AN63" s="23"/>
      <c r="AO63" s="23"/>
      <c r="BU63" s="22"/>
      <c r="BV63" s="22"/>
      <c r="BW63" s="22"/>
      <c r="BX63" s="22"/>
      <c r="BY63" s="22"/>
      <c r="BZ63" s="22"/>
      <c r="CA63" s="22"/>
      <c r="CB63" s="22"/>
    </row>
    <row r="64" spans="1:80" s="5" customFormat="1" ht="15" customHeight="1" x14ac:dyDescent="0.3">
      <c r="A64" s="214" t="s">
        <v>14</v>
      </c>
      <c r="B64" s="214"/>
      <c r="C64" s="214"/>
      <c r="D64" s="214"/>
      <c r="E64" s="214"/>
      <c r="F64" s="214"/>
      <c r="G64" s="214"/>
      <c r="H64" s="214"/>
      <c r="I64" s="214"/>
      <c r="J64" s="214"/>
      <c r="K64" s="214"/>
      <c r="L64" s="214"/>
      <c r="M64" s="214"/>
      <c r="N64" s="214"/>
      <c r="O64" s="214"/>
      <c r="P64" s="214"/>
      <c r="Q64" s="214"/>
      <c r="R64" s="214"/>
      <c r="S64" s="214"/>
      <c r="T64" s="214"/>
      <c r="U64" s="214"/>
      <c r="V64" s="214"/>
      <c r="W64" s="214"/>
      <c r="X64" s="214"/>
      <c r="Y64" s="214"/>
      <c r="Z64" s="214"/>
      <c r="AA64" s="214"/>
      <c r="AB64" s="214"/>
      <c r="AC64" s="214"/>
      <c r="AD64" s="214"/>
      <c r="AE64" s="214"/>
      <c r="AF64" s="214"/>
      <c r="AG64" s="214"/>
      <c r="AH64" s="214"/>
      <c r="AI64" s="214"/>
      <c r="AJ64" s="214"/>
      <c r="AK64" s="214"/>
      <c r="AL64" s="214"/>
      <c r="AM64" s="67"/>
      <c r="AN64" s="67"/>
      <c r="AO64" s="67"/>
      <c r="BT64" s="22"/>
    </row>
    <row r="65" spans="1:72" s="5" customFormat="1" ht="4.95" customHeight="1" x14ac:dyDescent="0.3">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67"/>
      <c r="AN65" s="67"/>
      <c r="AO65" s="67"/>
      <c r="BT65" s="22"/>
    </row>
    <row r="66" spans="1:72" ht="15" customHeight="1" x14ac:dyDescent="0.3">
      <c r="B66" s="1" t="s">
        <v>42</v>
      </c>
      <c r="C66" s="1"/>
      <c r="D66" s="1"/>
      <c r="E66" s="1"/>
      <c r="F66" s="1"/>
      <c r="H66" s="27" t="s">
        <v>36</v>
      </c>
      <c r="I66" s="200">
        <f>'Form 2E - Design'!O97</f>
        <v>0</v>
      </c>
      <c r="J66" s="200"/>
      <c r="K66" s="200"/>
      <c r="L66" s="200"/>
      <c r="O66" s="51"/>
      <c r="P66" s="51"/>
      <c r="Q66" s="1"/>
      <c r="R66" s="1"/>
      <c r="S66" s="65"/>
      <c r="T66" s="66"/>
      <c r="U66" s="1" t="s">
        <v>43</v>
      </c>
      <c r="W66" s="1"/>
      <c r="X66" s="1"/>
      <c r="Y66" s="28"/>
      <c r="AA66" s="27"/>
      <c r="AC66" s="27" t="s">
        <v>36</v>
      </c>
      <c r="AD66" s="184"/>
      <c r="AE66" s="184"/>
      <c r="AF66" s="184"/>
      <c r="AG66" s="184"/>
      <c r="AH66" s="28"/>
      <c r="AI66" s="28"/>
      <c r="AJ66" s="28"/>
      <c r="AK66" s="28"/>
      <c r="AM66" s="83">
        <f>IF(ISBLANK(AD66),1,2)</f>
        <v>1</v>
      </c>
      <c r="AN66" s="57" t="s">
        <v>339</v>
      </c>
      <c r="AO66" s="83">
        <f>IF(ISBLANK(AD66),1,IF(ISTEXT(AD66)=TRUE,3,2))</f>
        <v>1</v>
      </c>
      <c r="BT66" s="22"/>
    </row>
    <row r="67" spans="1:72" ht="15" customHeight="1" x14ac:dyDescent="0.3">
      <c r="B67" s="1"/>
      <c r="C67" s="1"/>
      <c r="D67" s="1"/>
      <c r="E67" s="1"/>
      <c r="F67" s="1"/>
      <c r="H67" s="2" t="s">
        <v>37</v>
      </c>
      <c r="I67" s="212">
        <f>'Form 2E - Design'!W97</f>
        <v>0</v>
      </c>
      <c r="J67" s="212"/>
      <c r="K67" s="212"/>
      <c r="L67" s="212"/>
      <c r="O67" s="51"/>
      <c r="P67" s="51"/>
      <c r="Q67" s="29"/>
      <c r="S67" s="65"/>
      <c r="T67" s="66"/>
      <c r="AA67" s="2"/>
      <c r="AC67" s="2" t="s">
        <v>37</v>
      </c>
      <c r="AD67" s="213"/>
      <c r="AE67" s="213"/>
      <c r="AF67" s="213"/>
      <c r="AG67" s="213"/>
      <c r="AM67" s="83">
        <f>IF(ISBLANK(AD67),1,2)</f>
        <v>1</v>
      </c>
      <c r="AN67" s="57" t="s">
        <v>340</v>
      </c>
      <c r="AO67" s="83">
        <f>IF(ISBLANK(AD67),1,IF(ISTEXT(AD67)=TRUE,3,2))</f>
        <v>1</v>
      </c>
      <c r="BT67" s="22"/>
    </row>
    <row r="68" spans="1:72" ht="4.95" customHeight="1" x14ac:dyDescent="0.3">
      <c r="B68" s="1"/>
      <c r="C68" s="1"/>
      <c r="D68" s="1"/>
      <c r="E68" s="1"/>
      <c r="F68" s="1"/>
      <c r="G68" s="1"/>
      <c r="J68" s="2"/>
      <c r="K68" s="2"/>
      <c r="L68" s="2"/>
      <c r="M68" s="29"/>
      <c r="N68" s="29"/>
      <c r="O68" s="29"/>
      <c r="P68" s="29"/>
      <c r="Q68" s="29"/>
      <c r="U68" s="2"/>
      <c r="Z68" s="2"/>
      <c r="AA68" s="2"/>
      <c r="AB68" s="2"/>
      <c r="AC68" s="29"/>
      <c r="AD68" s="29"/>
      <c r="AE68" s="29"/>
      <c r="AF68" s="29"/>
      <c r="BT68" s="22"/>
    </row>
    <row r="69" spans="1:72" ht="15" customHeight="1" x14ac:dyDescent="0.3">
      <c r="B69" s="5" t="s">
        <v>18</v>
      </c>
      <c r="C69" s="5"/>
      <c r="D69" s="5"/>
      <c r="E69" s="5"/>
      <c r="F69" s="5"/>
      <c r="G69" s="5"/>
    </row>
    <row r="70" spans="1:72" ht="15" customHeight="1" x14ac:dyDescent="0.3">
      <c r="B70" s="173"/>
      <c r="C70" s="174"/>
      <c r="D70" s="174"/>
      <c r="E70" s="174"/>
      <c r="F70" s="174"/>
      <c r="G70" s="174"/>
      <c r="H70" s="174"/>
      <c r="I70" s="174"/>
      <c r="J70" s="174"/>
      <c r="K70" s="174"/>
      <c r="L70" s="174"/>
      <c r="M70" s="174"/>
      <c r="N70" s="174"/>
      <c r="O70" s="174"/>
      <c r="P70" s="174"/>
      <c r="Q70" s="174"/>
      <c r="R70" s="174"/>
      <c r="S70" s="174"/>
      <c r="T70" s="174"/>
      <c r="U70" s="174"/>
      <c r="V70" s="174"/>
      <c r="W70" s="174"/>
      <c r="X70" s="174"/>
      <c r="Y70" s="174"/>
      <c r="Z70" s="174"/>
      <c r="AA70" s="174"/>
      <c r="AB70" s="174"/>
      <c r="AC70" s="174"/>
      <c r="AD70" s="174"/>
      <c r="AE70" s="174"/>
      <c r="AF70" s="174"/>
      <c r="AG70" s="174"/>
      <c r="AH70" s="174"/>
      <c r="AI70" s="174"/>
      <c r="AJ70" s="174"/>
      <c r="AK70" s="175"/>
    </row>
    <row r="71" spans="1:72" ht="15" customHeight="1" x14ac:dyDescent="0.3">
      <c r="B71" s="176"/>
      <c r="C71" s="177"/>
      <c r="D71" s="177"/>
      <c r="E71" s="177"/>
      <c r="F71" s="177"/>
      <c r="G71" s="177"/>
      <c r="H71" s="177"/>
      <c r="I71" s="177"/>
      <c r="J71" s="177"/>
      <c r="K71" s="177"/>
      <c r="L71" s="177"/>
      <c r="M71" s="177"/>
      <c r="N71" s="177"/>
      <c r="O71" s="177"/>
      <c r="P71" s="177"/>
      <c r="Q71" s="177"/>
      <c r="R71" s="177"/>
      <c r="S71" s="177"/>
      <c r="T71" s="177"/>
      <c r="U71" s="177"/>
      <c r="V71" s="177"/>
      <c r="W71" s="177"/>
      <c r="X71" s="177"/>
      <c r="Y71" s="177"/>
      <c r="Z71" s="177"/>
      <c r="AA71" s="177"/>
      <c r="AB71" s="177"/>
      <c r="AC71" s="177"/>
      <c r="AD71" s="177"/>
      <c r="AE71" s="177"/>
      <c r="AF71" s="177"/>
      <c r="AG71" s="177"/>
      <c r="AH71" s="177"/>
      <c r="AI71" s="177"/>
      <c r="AJ71" s="177"/>
      <c r="AK71" s="178"/>
    </row>
    <row r="72" spans="1:72" ht="15" customHeight="1" x14ac:dyDescent="0.3">
      <c r="B72" s="176"/>
      <c r="C72" s="177"/>
      <c r="D72" s="177"/>
      <c r="E72" s="177"/>
      <c r="F72" s="177"/>
      <c r="G72" s="177"/>
      <c r="H72" s="177"/>
      <c r="I72" s="177"/>
      <c r="J72" s="177"/>
      <c r="K72" s="177"/>
      <c r="L72" s="177"/>
      <c r="M72" s="177"/>
      <c r="N72" s="177"/>
      <c r="O72" s="177"/>
      <c r="P72" s="177"/>
      <c r="Q72" s="177"/>
      <c r="R72" s="177"/>
      <c r="S72" s="177"/>
      <c r="T72" s="177"/>
      <c r="U72" s="177"/>
      <c r="V72" s="177"/>
      <c r="W72" s="177"/>
      <c r="X72" s="177"/>
      <c r="Y72" s="177"/>
      <c r="Z72" s="177"/>
      <c r="AA72" s="177"/>
      <c r="AB72" s="177"/>
      <c r="AC72" s="177"/>
      <c r="AD72" s="177"/>
      <c r="AE72" s="177"/>
      <c r="AF72" s="177"/>
      <c r="AG72" s="177"/>
      <c r="AH72" s="177"/>
      <c r="AI72" s="177"/>
      <c r="AJ72" s="177"/>
      <c r="AK72" s="178"/>
    </row>
    <row r="73" spans="1:72" ht="15" customHeight="1" x14ac:dyDescent="0.3">
      <c r="B73" s="176"/>
      <c r="C73" s="177"/>
      <c r="D73" s="177"/>
      <c r="E73" s="177"/>
      <c r="F73" s="177"/>
      <c r="G73" s="177"/>
      <c r="H73" s="177"/>
      <c r="I73" s="177"/>
      <c r="J73" s="177"/>
      <c r="K73" s="177"/>
      <c r="L73" s="177"/>
      <c r="M73" s="177"/>
      <c r="N73" s="177"/>
      <c r="O73" s="177"/>
      <c r="P73" s="177"/>
      <c r="Q73" s="177"/>
      <c r="R73" s="177"/>
      <c r="S73" s="177"/>
      <c r="T73" s="177"/>
      <c r="U73" s="177"/>
      <c r="V73" s="177"/>
      <c r="W73" s="177"/>
      <c r="X73" s="177"/>
      <c r="Y73" s="177"/>
      <c r="Z73" s="177"/>
      <c r="AA73" s="177"/>
      <c r="AB73" s="177"/>
      <c r="AC73" s="177"/>
      <c r="AD73" s="177"/>
      <c r="AE73" s="177"/>
      <c r="AF73" s="177"/>
      <c r="AG73" s="177"/>
      <c r="AH73" s="177"/>
      <c r="AI73" s="177"/>
      <c r="AJ73" s="177"/>
      <c r="AK73" s="178"/>
    </row>
    <row r="74" spans="1:72" ht="15" customHeight="1" x14ac:dyDescent="0.3">
      <c r="B74" s="176"/>
      <c r="C74" s="177"/>
      <c r="D74" s="177"/>
      <c r="E74" s="177"/>
      <c r="F74" s="177"/>
      <c r="G74" s="177"/>
      <c r="H74" s="177"/>
      <c r="I74" s="177"/>
      <c r="J74" s="177"/>
      <c r="K74" s="177"/>
      <c r="L74" s="177"/>
      <c r="M74" s="177"/>
      <c r="N74" s="177"/>
      <c r="O74" s="177"/>
      <c r="P74" s="177"/>
      <c r="Q74" s="177"/>
      <c r="R74" s="177"/>
      <c r="S74" s="177"/>
      <c r="T74" s="177"/>
      <c r="U74" s="177"/>
      <c r="V74" s="177"/>
      <c r="W74" s="177"/>
      <c r="X74" s="177"/>
      <c r="Y74" s="177"/>
      <c r="Z74" s="177"/>
      <c r="AA74" s="177"/>
      <c r="AB74" s="177"/>
      <c r="AC74" s="177"/>
      <c r="AD74" s="177"/>
      <c r="AE74" s="177"/>
      <c r="AF74" s="177"/>
      <c r="AG74" s="177"/>
      <c r="AH74" s="177"/>
      <c r="AI74" s="177"/>
      <c r="AJ74" s="177"/>
      <c r="AK74" s="178"/>
    </row>
    <row r="75" spans="1:72" ht="15" customHeight="1" x14ac:dyDescent="0.3">
      <c r="B75" s="176"/>
      <c r="C75" s="177"/>
      <c r="D75" s="177"/>
      <c r="E75" s="177"/>
      <c r="F75" s="177"/>
      <c r="G75" s="177"/>
      <c r="H75" s="177"/>
      <c r="I75" s="177"/>
      <c r="J75" s="177"/>
      <c r="K75" s="177"/>
      <c r="L75" s="177"/>
      <c r="M75" s="177"/>
      <c r="N75" s="177"/>
      <c r="O75" s="177"/>
      <c r="P75" s="177"/>
      <c r="Q75" s="177"/>
      <c r="R75" s="177"/>
      <c r="S75" s="177"/>
      <c r="T75" s="177"/>
      <c r="U75" s="177"/>
      <c r="V75" s="177"/>
      <c r="W75" s="177"/>
      <c r="X75" s="177"/>
      <c r="Y75" s="177"/>
      <c r="Z75" s="177"/>
      <c r="AA75" s="177"/>
      <c r="AB75" s="177"/>
      <c r="AC75" s="177"/>
      <c r="AD75" s="177"/>
      <c r="AE75" s="177"/>
      <c r="AF75" s="177"/>
      <c r="AG75" s="177"/>
      <c r="AH75" s="177"/>
      <c r="AI75" s="177"/>
      <c r="AJ75" s="177"/>
      <c r="AK75" s="178"/>
    </row>
    <row r="76" spans="1:72" ht="15" customHeight="1" x14ac:dyDescent="0.3">
      <c r="B76" s="176"/>
      <c r="C76" s="177"/>
      <c r="D76" s="177"/>
      <c r="E76" s="177"/>
      <c r="F76" s="177"/>
      <c r="G76" s="177"/>
      <c r="H76" s="177"/>
      <c r="I76" s="177"/>
      <c r="J76" s="177"/>
      <c r="K76" s="177"/>
      <c r="L76" s="177"/>
      <c r="M76" s="177"/>
      <c r="N76" s="177"/>
      <c r="O76" s="177"/>
      <c r="P76" s="177"/>
      <c r="Q76" s="177"/>
      <c r="R76" s="177"/>
      <c r="S76" s="177"/>
      <c r="T76" s="177"/>
      <c r="U76" s="177"/>
      <c r="V76" s="177"/>
      <c r="W76" s="177"/>
      <c r="X76" s="177"/>
      <c r="Y76" s="177"/>
      <c r="Z76" s="177"/>
      <c r="AA76" s="177"/>
      <c r="AB76" s="177"/>
      <c r="AC76" s="177"/>
      <c r="AD76" s="177"/>
      <c r="AE76" s="177"/>
      <c r="AF76" s="177"/>
      <c r="AG76" s="177"/>
      <c r="AH76" s="177"/>
      <c r="AI76" s="177"/>
      <c r="AJ76" s="177"/>
      <c r="AK76" s="178"/>
    </row>
    <row r="77" spans="1:72" ht="15" customHeight="1" x14ac:dyDescent="0.3">
      <c r="B77" s="179"/>
      <c r="C77" s="180"/>
      <c r="D77" s="180"/>
      <c r="E77" s="180"/>
      <c r="F77" s="180"/>
      <c r="G77" s="180"/>
      <c r="H77" s="180"/>
      <c r="I77" s="180"/>
      <c r="J77" s="180"/>
      <c r="K77" s="180"/>
      <c r="L77" s="180"/>
      <c r="M77" s="180"/>
      <c r="N77" s="180"/>
      <c r="O77" s="180"/>
      <c r="P77" s="180"/>
      <c r="Q77" s="180"/>
      <c r="R77" s="180"/>
      <c r="S77" s="180"/>
      <c r="T77" s="180"/>
      <c r="U77" s="180"/>
      <c r="V77" s="180"/>
      <c r="W77" s="180"/>
      <c r="X77" s="180"/>
      <c r="Y77" s="180"/>
      <c r="Z77" s="180"/>
      <c r="AA77" s="180"/>
      <c r="AB77" s="180"/>
      <c r="AC77" s="180"/>
      <c r="AD77" s="180"/>
      <c r="AE77" s="180"/>
      <c r="AF77" s="180"/>
      <c r="AG77" s="180"/>
      <c r="AH77" s="180"/>
      <c r="AI77" s="180"/>
      <c r="AJ77" s="180"/>
      <c r="AK77" s="181"/>
    </row>
    <row r="78" spans="1:72" ht="4.95" customHeight="1" x14ac:dyDescent="0.3">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row>
    <row r="79" spans="1:72" ht="15" customHeight="1" x14ac:dyDescent="0.3">
      <c r="B79" s="1" t="s">
        <v>93</v>
      </c>
      <c r="C79" s="1"/>
      <c r="D79" s="1"/>
      <c r="E79" s="1"/>
      <c r="F79" s="1"/>
      <c r="G79" s="1"/>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row>
    <row r="80" spans="1:72" ht="15" customHeight="1" x14ac:dyDescent="0.3">
      <c r="B80" s="1"/>
      <c r="C80" s="1"/>
      <c r="D80" s="1"/>
      <c r="E80" s="2" t="s">
        <v>123</v>
      </c>
      <c r="F80" s="168"/>
      <c r="G80" s="168"/>
      <c r="H80" s="168"/>
      <c r="I80" s="168"/>
      <c r="J80" s="168"/>
      <c r="K80" s="168"/>
      <c r="L80" s="168"/>
      <c r="M80" s="168"/>
      <c r="N80" s="168"/>
      <c r="O80" s="168"/>
      <c r="P80" s="168"/>
      <c r="Q80" s="168"/>
      <c r="R80" s="168"/>
      <c r="S80" s="168"/>
      <c r="T80" s="168"/>
      <c r="U80" s="168"/>
      <c r="V80" s="168"/>
      <c r="W80" s="4"/>
      <c r="X80" s="4"/>
      <c r="Y80" s="4"/>
      <c r="Z80" s="4"/>
      <c r="AA80" s="4"/>
      <c r="AB80" s="4"/>
      <c r="AC80" s="4"/>
      <c r="AD80" s="4"/>
      <c r="AE80" s="4"/>
      <c r="AF80" s="4"/>
      <c r="AG80" s="4"/>
      <c r="AH80" s="4"/>
      <c r="AI80" s="4"/>
      <c r="AJ80" s="4"/>
      <c r="AK80" s="4"/>
    </row>
    <row r="81" spans="2:39" ht="15" customHeight="1" x14ac:dyDescent="0.3">
      <c r="C81" s="2"/>
      <c r="E81" s="2" t="s">
        <v>96</v>
      </c>
      <c r="F81" s="167"/>
      <c r="G81" s="167"/>
      <c r="H81" s="167"/>
      <c r="I81" s="167"/>
      <c r="J81" s="167"/>
      <c r="K81" s="167"/>
      <c r="L81" s="167"/>
      <c r="M81" s="167"/>
      <c r="N81" s="167"/>
      <c r="O81" s="167"/>
      <c r="P81" s="167"/>
      <c r="Q81" s="167"/>
      <c r="R81" s="167"/>
      <c r="S81" s="167"/>
      <c r="T81" s="167"/>
      <c r="U81" s="167"/>
      <c r="V81" s="167"/>
      <c r="W81" s="4"/>
      <c r="X81" s="4"/>
      <c r="Y81" s="4"/>
      <c r="Z81" s="4"/>
      <c r="AA81" s="4"/>
      <c r="AB81" s="4"/>
      <c r="AC81" s="4"/>
      <c r="AD81" s="4"/>
      <c r="AE81" s="4"/>
      <c r="AF81" s="4"/>
      <c r="AG81" s="4"/>
      <c r="AH81" s="4"/>
      <c r="AI81" s="4"/>
      <c r="AJ81" s="4"/>
      <c r="AK81" s="4"/>
    </row>
    <row r="82" spans="2:39" ht="15" customHeight="1" x14ac:dyDescent="0.3">
      <c r="C82" s="2"/>
      <c r="E82" s="2" t="s">
        <v>215</v>
      </c>
      <c r="F82" s="167"/>
      <c r="G82" s="167"/>
      <c r="H82" s="167"/>
      <c r="I82" s="167"/>
      <c r="J82" s="167"/>
      <c r="K82" s="167"/>
      <c r="L82" s="167"/>
      <c r="M82" s="167"/>
      <c r="N82" s="167"/>
      <c r="O82" s="167"/>
      <c r="P82" s="167"/>
      <c r="Q82" s="167"/>
      <c r="R82" s="167"/>
      <c r="S82" s="167"/>
      <c r="T82" s="167"/>
      <c r="U82" s="167"/>
      <c r="V82" s="167"/>
      <c r="X82" s="2"/>
      <c r="Y82" s="2" t="s">
        <v>99</v>
      </c>
      <c r="Z82" s="193"/>
      <c r="AA82" s="193"/>
      <c r="AB82" s="193"/>
      <c r="AC82" s="193"/>
      <c r="AF82" s="2"/>
      <c r="AG82" s="2" t="s">
        <v>100</v>
      </c>
      <c r="AH82" s="207"/>
      <c r="AI82" s="207"/>
      <c r="AJ82" s="207"/>
      <c r="AK82" s="207"/>
    </row>
    <row r="83" spans="2:39" ht="15" customHeight="1" x14ac:dyDescent="0.3">
      <c r="C83" s="2"/>
      <c r="E83" s="2" t="s">
        <v>226</v>
      </c>
      <c r="F83" s="168"/>
      <c r="G83" s="168"/>
      <c r="H83" s="168"/>
      <c r="I83" s="168"/>
      <c r="J83" s="168"/>
      <c r="K83" s="168"/>
      <c r="L83" s="168"/>
      <c r="M83" s="168"/>
      <c r="N83" s="168"/>
      <c r="O83" s="168"/>
      <c r="P83" s="168"/>
      <c r="Q83" s="168"/>
      <c r="R83" s="168"/>
      <c r="S83" s="168"/>
      <c r="T83" s="168"/>
      <c r="U83" s="168"/>
      <c r="V83" s="168"/>
      <c r="X83" s="2"/>
      <c r="Y83" s="2"/>
      <c r="Z83" s="2"/>
      <c r="AA83" s="2"/>
      <c r="AB83" s="2"/>
      <c r="AC83" s="2"/>
      <c r="AD83" s="2"/>
      <c r="AE83" s="2"/>
      <c r="AF83" s="2"/>
      <c r="AG83" s="2"/>
      <c r="AH83" s="2"/>
      <c r="AI83" s="2"/>
      <c r="AJ83" s="2"/>
      <c r="AK83" s="2"/>
    </row>
    <row r="84" spans="2:39" ht="15" customHeight="1" x14ac:dyDescent="0.3">
      <c r="C84" s="2"/>
      <c r="E84" s="2" t="s">
        <v>97</v>
      </c>
      <c r="F84" s="204"/>
      <c r="G84" s="204"/>
      <c r="H84" s="204"/>
      <c r="I84" s="204"/>
      <c r="J84" s="204"/>
      <c r="K84" s="204"/>
      <c r="L84" s="204"/>
      <c r="M84" s="204"/>
      <c r="N84" s="204"/>
      <c r="O84" s="204"/>
      <c r="P84" s="204"/>
      <c r="Q84" s="204"/>
      <c r="R84" s="204"/>
      <c r="S84" s="204"/>
      <c r="T84" s="204"/>
      <c r="U84" s="204"/>
      <c r="V84" s="204"/>
      <c r="X84" s="6"/>
      <c r="Y84" s="6"/>
      <c r="Z84" s="6"/>
      <c r="AA84" s="6"/>
      <c r="AB84" s="6"/>
      <c r="AC84" s="6"/>
      <c r="AD84" s="2" t="s">
        <v>101</v>
      </c>
      <c r="AE84" s="199"/>
      <c r="AF84" s="199"/>
      <c r="AG84" s="199"/>
      <c r="AH84" s="199"/>
      <c r="AI84" s="199"/>
      <c r="AJ84" s="199"/>
      <c r="AK84" s="199"/>
    </row>
    <row r="85" spans="2:39" ht="4.95" customHeight="1" x14ac:dyDescent="0.3">
      <c r="B85" s="2"/>
      <c r="C85" s="2"/>
      <c r="D85" s="2"/>
      <c r="E85" s="2"/>
      <c r="F85" s="2"/>
      <c r="G85" s="2"/>
      <c r="H85" s="32"/>
      <c r="I85" s="32"/>
      <c r="J85" s="32"/>
      <c r="K85" s="32"/>
      <c r="L85" s="32"/>
      <c r="M85" s="32"/>
      <c r="N85" s="32"/>
      <c r="O85" s="32"/>
      <c r="P85" s="32"/>
      <c r="Q85" s="32"/>
      <c r="R85" s="32"/>
      <c r="S85" s="32"/>
      <c r="T85" s="32"/>
      <c r="U85" s="32"/>
      <c r="V85" s="32"/>
      <c r="X85" s="4"/>
      <c r="Y85" s="4"/>
      <c r="Z85" s="4"/>
      <c r="AA85" s="4"/>
      <c r="AB85" s="4"/>
      <c r="AC85" s="4"/>
      <c r="AD85" s="2"/>
      <c r="AE85" s="4"/>
      <c r="AF85" s="4"/>
      <c r="AG85" s="4"/>
      <c r="AH85" s="4"/>
      <c r="AI85" s="4"/>
      <c r="AJ85" s="4"/>
      <c r="AK85" s="4"/>
    </row>
    <row r="86" spans="2:39" ht="15" customHeight="1" x14ac:dyDescent="0.3">
      <c r="B86" s="1" t="s">
        <v>210</v>
      </c>
      <c r="C86" s="1"/>
      <c r="D86" s="1"/>
      <c r="E86" s="1"/>
      <c r="F86" s="1"/>
      <c r="G86" s="1"/>
      <c r="H86" s="4"/>
      <c r="I86" s="4"/>
      <c r="J86" s="4"/>
      <c r="K86" s="4"/>
      <c r="L86" s="4"/>
      <c r="M86" s="4"/>
      <c r="N86" s="4"/>
      <c r="O86" s="4"/>
      <c r="P86" s="4"/>
      <c r="Q86" s="4"/>
      <c r="R86" s="4"/>
      <c r="S86" s="4"/>
      <c r="T86" s="4"/>
      <c r="U86" s="4"/>
      <c r="V86" s="4"/>
      <c r="X86" s="4"/>
      <c r="Y86" s="50"/>
      <c r="Z86" s="23" t="s">
        <v>94</v>
      </c>
      <c r="AA86" s="4"/>
      <c r="AB86" s="4"/>
      <c r="AC86" s="4"/>
      <c r="AH86" s="4"/>
      <c r="AI86" s="4"/>
      <c r="AJ86" s="4"/>
      <c r="AK86" s="4"/>
      <c r="AM86" s="83">
        <f>IF(ISBLANK(Y86),1,2)</f>
        <v>1</v>
      </c>
    </row>
    <row r="87" spans="2:39" ht="15" customHeight="1" x14ac:dyDescent="0.3">
      <c r="C87" s="2"/>
      <c r="E87" s="2" t="s">
        <v>98</v>
      </c>
      <c r="F87" s="168"/>
      <c r="G87" s="168"/>
      <c r="H87" s="168"/>
      <c r="I87" s="168"/>
      <c r="J87" s="168"/>
      <c r="K87" s="168"/>
      <c r="L87" s="168"/>
      <c r="M87" s="168"/>
      <c r="N87" s="168"/>
      <c r="O87" s="168"/>
      <c r="P87" s="168"/>
      <c r="Q87" s="168"/>
      <c r="R87" s="168"/>
      <c r="S87" s="168"/>
      <c r="T87" s="168"/>
      <c r="U87" s="168"/>
      <c r="V87" s="168"/>
      <c r="AM87" s="83">
        <f>IF(AND(ISBLANK(F87),ISBLANK(F88),ISBLANK(F89),ISBLANK(F91),ISBLANK(F90),ISBLANK(F92),ISBLANK(Z89),ISBLANK(AH89),ISBLANK(AE91),ISBLANK(AE92)),1,2)</f>
        <v>1</v>
      </c>
    </row>
    <row r="88" spans="2:39" ht="15" customHeight="1" x14ac:dyDescent="0.3">
      <c r="C88" s="2"/>
      <c r="E88" s="2" t="s">
        <v>96</v>
      </c>
      <c r="F88" s="167"/>
      <c r="G88" s="167"/>
      <c r="H88" s="167"/>
      <c r="I88" s="167"/>
      <c r="J88" s="167"/>
      <c r="K88" s="167"/>
      <c r="L88" s="167"/>
      <c r="M88" s="167"/>
      <c r="N88" s="167"/>
      <c r="O88" s="167"/>
      <c r="P88" s="167"/>
      <c r="Q88" s="167"/>
      <c r="R88" s="167"/>
      <c r="S88" s="167"/>
      <c r="T88" s="167"/>
      <c r="U88" s="167"/>
      <c r="V88" s="167"/>
      <c r="AE88" s="4"/>
      <c r="AF88" s="4"/>
      <c r="AG88" s="4"/>
      <c r="AH88" s="4"/>
      <c r="AI88" s="4"/>
      <c r="AJ88" s="4"/>
      <c r="AK88" s="4"/>
    </row>
    <row r="89" spans="2:39" ht="15" customHeight="1" x14ac:dyDescent="0.3">
      <c r="C89" s="2"/>
      <c r="E89" s="2" t="s">
        <v>215</v>
      </c>
      <c r="F89" s="167"/>
      <c r="G89" s="167"/>
      <c r="H89" s="167"/>
      <c r="I89" s="167"/>
      <c r="J89" s="167"/>
      <c r="K89" s="167"/>
      <c r="L89" s="167"/>
      <c r="M89" s="167"/>
      <c r="N89" s="167"/>
      <c r="O89" s="167"/>
      <c r="P89" s="167"/>
      <c r="Q89" s="167"/>
      <c r="R89" s="167"/>
      <c r="S89" s="167"/>
      <c r="T89" s="167"/>
      <c r="U89" s="167"/>
      <c r="V89" s="167"/>
      <c r="X89" s="2"/>
      <c r="Y89" s="2" t="s">
        <v>99</v>
      </c>
      <c r="Z89" s="193"/>
      <c r="AA89" s="193"/>
      <c r="AB89" s="193"/>
      <c r="AC89" s="193"/>
      <c r="AF89" s="2"/>
      <c r="AG89" s="2" t="s">
        <v>100</v>
      </c>
      <c r="AH89" s="193"/>
      <c r="AI89" s="193"/>
      <c r="AJ89" s="193"/>
      <c r="AK89" s="193"/>
    </row>
    <row r="90" spans="2:39" ht="15" customHeight="1" x14ac:dyDescent="0.3">
      <c r="C90" s="2"/>
      <c r="E90" s="2" t="s">
        <v>103</v>
      </c>
      <c r="F90" s="167"/>
      <c r="G90" s="167"/>
      <c r="H90" s="167"/>
      <c r="I90" s="167"/>
      <c r="J90" s="167"/>
      <c r="K90" s="167"/>
      <c r="L90" s="167"/>
      <c r="M90" s="167"/>
      <c r="N90" s="167"/>
      <c r="O90" s="167"/>
      <c r="P90" s="167"/>
      <c r="Q90" s="167"/>
      <c r="R90" s="167"/>
      <c r="S90" s="167"/>
      <c r="T90" s="167"/>
      <c r="U90" s="167"/>
      <c r="V90" s="167"/>
    </row>
    <row r="91" spans="2:39" ht="15" customHeight="1" x14ac:dyDescent="0.3">
      <c r="C91" s="2"/>
      <c r="E91" s="2" t="s">
        <v>95</v>
      </c>
      <c r="F91" s="168"/>
      <c r="G91" s="168"/>
      <c r="H91" s="168"/>
      <c r="I91" s="168"/>
      <c r="J91" s="168"/>
      <c r="K91" s="168"/>
      <c r="L91" s="168"/>
      <c r="M91" s="168"/>
      <c r="N91" s="168"/>
      <c r="O91" s="168"/>
      <c r="P91" s="168"/>
      <c r="Q91" s="168"/>
      <c r="R91" s="168"/>
      <c r="S91" s="168"/>
      <c r="T91" s="168"/>
      <c r="U91" s="168"/>
      <c r="V91" s="168"/>
      <c r="W91" s="4"/>
      <c r="X91" s="4"/>
      <c r="Y91" s="4"/>
      <c r="Z91" s="4"/>
      <c r="AA91" s="4"/>
      <c r="AB91" s="4"/>
      <c r="AC91" s="4"/>
      <c r="AD91" s="2" t="s">
        <v>102</v>
      </c>
      <c r="AE91" s="168"/>
      <c r="AF91" s="168"/>
      <c r="AG91" s="168"/>
      <c r="AH91" s="168"/>
      <c r="AI91" s="168"/>
      <c r="AJ91" s="168"/>
      <c r="AK91" s="168"/>
    </row>
    <row r="92" spans="2:39" ht="15" customHeight="1" x14ac:dyDescent="0.3">
      <c r="C92" s="2"/>
      <c r="E92" s="2" t="s">
        <v>97</v>
      </c>
      <c r="F92" s="204"/>
      <c r="G92" s="204"/>
      <c r="H92" s="204"/>
      <c r="I92" s="204"/>
      <c r="J92" s="204"/>
      <c r="K92" s="204"/>
      <c r="L92" s="204"/>
      <c r="M92" s="204"/>
      <c r="N92" s="204"/>
      <c r="O92" s="204"/>
      <c r="P92" s="204"/>
      <c r="Q92" s="204"/>
      <c r="R92" s="204"/>
      <c r="S92" s="204"/>
      <c r="T92" s="204"/>
      <c r="U92" s="204"/>
      <c r="V92" s="204"/>
      <c r="AD92" s="2" t="s">
        <v>101</v>
      </c>
      <c r="AE92" s="202"/>
      <c r="AF92" s="202"/>
      <c r="AG92" s="202"/>
      <c r="AH92" s="202"/>
      <c r="AI92" s="202"/>
      <c r="AJ92" s="202"/>
      <c r="AK92" s="202"/>
    </row>
    <row r="93" spans="2:39" ht="15" customHeight="1" x14ac:dyDescent="0.3">
      <c r="C93" s="2"/>
    </row>
    <row r="94" spans="2:39" ht="15" customHeight="1" x14ac:dyDescent="0.3">
      <c r="B94" s="1" t="s">
        <v>15</v>
      </c>
      <c r="C94" s="1"/>
      <c r="D94" s="1"/>
      <c r="E94" s="1"/>
      <c r="F94" s="1"/>
      <c r="G94" s="1"/>
      <c r="H94" s="1"/>
      <c r="I94" s="1"/>
    </row>
    <row r="95" spans="2:39" ht="15" customHeight="1" x14ac:dyDescent="0.3">
      <c r="B95" s="206" t="s">
        <v>205</v>
      </c>
      <c r="C95" s="206"/>
      <c r="D95" s="206"/>
      <c r="E95" s="206"/>
      <c r="F95" s="206"/>
      <c r="G95" s="206"/>
      <c r="H95" s="206"/>
      <c r="I95" s="206"/>
      <c r="J95" s="206"/>
      <c r="K95" s="206"/>
      <c r="L95" s="206"/>
      <c r="M95" s="206"/>
      <c r="N95" s="206"/>
      <c r="O95" s="206"/>
      <c r="P95" s="206"/>
      <c r="Q95" s="206"/>
      <c r="R95" s="206"/>
      <c r="S95" s="206"/>
      <c r="T95" s="206"/>
      <c r="U95" s="206"/>
      <c r="V95" s="206"/>
      <c r="W95" s="206"/>
      <c r="X95" s="206"/>
      <c r="Y95" s="206"/>
      <c r="Z95" s="206"/>
      <c r="AA95" s="206"/>
      <c r="AB95" s="206"/>
      <c r="AC95" s="206"/>
      <c r="AD95" s="206"/>
      <c r="AE95" s="206"/>
      <c r="AF95" s="206"/>
      <c r="AG95" s="206"/>
      <c r="AH95" s="206"/>
      <c r="AI95" s="206"/>
      <c r="AJ95" s="206"/>
      <c r="AK95" s="206"/>
    </row>
    <row r="96" spans="2:39" ht="15" customHeight="1" x14ac:dyDescent="0.3">
      <c r="B96" s="206"/>
      <c r="C96" s="206"/>
      <c r="D96" s="206"/>
      <c r="E96" s="206"/>
      <c r="F96" s="206"/>
      <c r="G96" s="206"/>
      <c r="H96" s="206"/>
      <c r="I96" s="206"/>
      <c r="J96" s="206"/>
      <c r="K96" s="206"/>
      <c r="L96" s="206"/>
      <c r="M96" s="206"/>
      <c r="N96" s="206"/>
      <c r="O96" s="206"/>
      <c r="P96" s="206"/>
      <c r="Q96" s="206"/>
      <c r="R96" s="206"/>
      <c r="S96" s="206"/>
      <c r="T96" s="206"/>
      <c r="U96" s="206"/>
      <c r="V96" s="206"/>
      <c r="W96" s="206"/>
      <c r="X96" s="206"/>
      <c r="Y96" s="206"/>
      <c r="Z96" s="206"/>
      <c r="AA96" s="206"/>
      <c r="AB96" s="206"/>
      <c r="AC96" s="206"/>
      <c r="AD96" s="206"/>
      <c r="AE96" s="206"/>
      <c r="AF96" s="206"/>
      <c r="AG96" s="206"/>
      <c r="AH96" s="206"/>
      <c r="AI96" s="206"/>
      <c r="AJ96" s="206"/>
      <c r="AK96" s="206"/>
    </row>
    <row r="97" spans="2:37" ht="15" customHeight="1" x14ac:dyDescent="0.3">
      <c r="B97" s="206"/>
      <c r="C97" s="206"/>
      <c r="D97" s="206"/>
      <c r="E97" s="206"/>
      <c r="F97" s="206"/>
      <c r="G97" s="206"/>
      <c r="H97" s="206"/>
      <c r="I97" s="206"/>
      <c r="J97" s="206"/>
      <c r="K97" s="206"/>
      <c r="L97" s="206"/>
      <c r="M97" s="206"/>
      <c r="N97" s="206"/>
      <c r="O97" s="206"/>
      <c r="P97" s="206"/>
      <c r="Q97" s="206"/>
      <c r="R97" s="206"/>
      <c r="S97" s="206"/>
      <c r="T97" s="206"/>
      <c r="U97" s="206"/>
      <c r="V97" s="206"/>
      <c r="W97" s="206"/>
      <c r="X97" s="206"/>
      <c r="Y97" s="206"/>
      <c r="Z97" s="206"/>
      <c r="AA97" s="206"/>
      <c r="AB97" s="206"/>
      <c r="AC97" s="206"/>
      <c r="AD97" s="206"/>
      <c r="AE97" s="206"/>
      <c r="AF97" s="206"/>
      <c r="AG97" s="206"/>
      <c r="AH97" s="206"/>
      <c r="AI97" s="206"/>
      <c r="AJ97" s="206"/>
      <c r="AK97" s="206"/>
    </row>
    <row r="98" spans="2:37" ht="15" customHeight="1" x14ac:dyDescent="0.3">
      <c r="B98" s="206"/>
      <c r="C98" s="206"/>
      <c r="D98" s="206"/>
      <c r="E98" s="206"/>
      <c r="F98" s="206"/>
      <c r="G98" s="206"/>
      <c r="H98" s="206"/>
      <c r="I98" s="206"/>
      <c r="J98" s="206"/>
      <c r="K98" s="206"/>
      <c r="L98" s="206"/>
      <c r="M98" s="206"/>
      <c r="N98" s="206"/>
      <c r="O98" s="206"/>
      <c r="P98" s="206"/>
      <c r="Q98" s="206"/>
      <c r="R98" s="206"/>
      <c r="S98" s="206"/>
      <c r="T98" s="206"/>
      <c r="U98" s="206"/>
      <c r="V98" s="206"/>
      <c r="W98" s="206"/>
      <c r="X98" s="206"/>
      <c r="Y98" s="206"/>
      <c r="Z98" s="206"/>
      <c r="AA98" s="206"/>
      <c r="AB98" s="206"/>
      <c r="AC98" s="206"/>
      <c r="AD98" s="206"/>
      <c r="AE98" s="206"/>
      <c r="AF98" s="206"/>
      <c r="AG98" s="206"/>
      <c r="AH98" s="206"/>
      <c r="AI98" s="206"/>
      <c r="AJ98" s="206"/>
      <c r="AK98" s="206"/>
    </row>
    <row r="99" spans="2:37" ht="15" customHeight="1" x14ac:dyDescent="0.3">
      <c r="D99" s="2" t="s">
        <v>123</v>
      </c>
      <c r="E99" s="168"/>
      <c r="F99" s="168"/>
      <c r="G99" s="168"/>
      <c r="H99" s="168"/>
      <c r="I99" s="168"/>
      <c r="J99" s="168"/>
      <c r="K99" s="168"/>
      <c r="L99" s="168"/>
      <c r="M99" s="168"/>
      <c r="N99" s="168"/>
      <c r="O99" s="168"/>
      <c r="P99" s="168"/>
      <c r="Q99" s="168"/>
      <c r="R99" s="168"/>
      <c r="S99" s="168"/>
      <c r="T99" s="168"/>
      <c r="U99" s="168"/>
      <c r="V99" s="168"/>
      <c r="W99" s="168"/>
      <c r="X99" s="168"/>
      <c r="Y99" s="168"/>
      <c r="AB99" s="2" t="s">
        <v>239</v>
      </c>
      <c r="AC99" s="2"/>
      <c r="AD99" s="2"/>
      <c r="AE99" s="2"/>
    </row>
    <row r="100" spans="2:37" ht="15" customHeight="1" x14ac:dyDescent="0.3">
      <c r="D100" s="2" t="s">
        <v>95</v>
      </c>
      <c r="E100" s="167"/>
      <c r="F100" s="167"/>
      <c r="G100" s="167"/>
      <c r="H100" s="167"/>
      <c r="I100" s="167"/>
      <c r="J100" s="167"/>
      <c r="K100" s="167"/>
      <c r="L100" s="167"/>
      <c r="M100" s="167"/>
      <c r="N100" s="167"/>
      <c r="O100" s="167"/>
      <c r="P100" s="167"/>
      <c r="Q100" s="167"/>
      <c r="R100" s="167"/>
      <c r="S100" s="167"/>
      <c r="T100" s="167"/>
      <c r="U100" s="167"/>
      <c r="V100" s="167"/>
      <c r="W100" s="167"/>
      <c r="X100" s="167"/>
      <c r="Y100" s="167"/>
    </row>
    <row r="101" spans="2:37" ht="15" customHeight="1" x14ac:dyDescent="0.3">
      <c r="D101" s="2" t="s">
        <v>96</v>
      </c>
      <c r="E101" s="167"/>
      <c r="F101" s="167"/>
      <c r="G101" s="167"/>
      <c r="H101" s="167"/>
      <c r="I101" s="167"/>
      <c r="J101" s="167"/>
      <c r="K101" s="167"/>
      <c r="L101" s="167"/>
      <c r="M101" s="167"/>
      <c r="N101" s="167"/>
      <c r="O101" s="167"/>
      <c r="P101" s="167"/>
      <c r="Q101" s="167"/>
      <c r="R101" s="167"/>
      <c r="S101" s="167"/>
      <c r="T101" s="167"/>
      <c r="U101" s="167"/>
      <c r="V101" s="167"/>
      <c r="W101" s="167"/>
      <c r="X101" s="167"/>
      <c r="Y101" s="167"/>
    </row>
    <row r="102" spans="2:37" ht="15" customHeight="1" x14ac:dyDescent="0.3">
      <c r="D102" s="2" t="s">
        <v>215</v>
      </c>
      <c r="E102" s="167"/>
      <c r="F102" s="167"/>
      <c r="G102" s="167"/>
      <c r="H102" s="167"/>
      <c r="I102" s="167"/>
      <c r="J102" s="167"/>
      <c r="K102" s="167"/>
      <c r="L102" s="53"/>
      <c r="M102" s="53"/>
      <c r="N102" s="89" t="s">
        <v>99</v>
      </c>
      <c r="O102" s="167"/>
      <c r="P102" s="167"/>
      <c r="Q102" s="167"/>
      <c r="R102" s="167"/>
      <c r="S102" s="53"/>
      <c r="T102" s="53"/>
      <c r="U102" s="53"/>
      <c r="V102" s="89" t="s">
        <v>100</v>
      </c>
      <c r="W102" s="169"/>
      <c r="X102" s="169"/>
      <c r="Y102" s="169"/>
    </row>
    <row r="103" spans="2:37" ht="15" customHeight="1" x14ac:dyDescent="0.3">
      <c r="D103" s="2" t="s">
        <v>97</v>
      </c>
      <c r="E103" s="170"/>
      <c r="F103" s="170"/>
      <c r="G103" s="170"/>
      <c r="H103" s="170"/>
      <c r="I103" s="170"/>
      <c r="J103" s="170"/>
      <c r="K103" s="170"/>
      <c r="L103" s="170"/>
      <c r="M103" s="170"/>
      <c r="N103" s="170"/>
      <c r="O103" s="170"/>
      <c r="P103" s="170"/>
      <c r="Q103" s="170"/>
      <c r="R103" s="170"/>
      <c r="S103" s="170"/>
      <c r="T103" s="170"/>
      <c r="U103" s="170"/>
      <c r="V103" s="170"/>
      <c r="W103" s="170"/>
      <c r="X103" s="170"/>
      <c r="Y103" s="170"/>
    </row>
    <row r="104" spans="2:37" ht="15" customHeight="1" x14ac:dyDescent="0.3">
      <c r="D104" s="2" t="s">
        <v>101</v>
      </c>
      <c r="E104" s="171"/>
      <c r="F104" s="171"/>
      <c r="G104" s="171"/>
      <c r="H104" s="171"/>
      <c r="I104" s="171"/>
      <c r="U104" s="48"/>
      <c r="V104" s="48"/>
      <c r="W104" s="48"/>
    </row>
    <row r="105" spans="2:37" ht="15" customHeight="1" x14ac:dyDescent="0.3">
      <c r="D105" s="2"/>
      <c r="E105" s="53"/>
      <c r="F105" s="53"/>
      <c r="G105" s="53"/>
      <c r="H105" s="53"/>
      <c r="I105" s="53"/>
      <c r="U105" s="48"/>
      <c r="V105" s="48"/>
      <c r="W105" s="48"/>
    </row>
    <row r="106" spans="2:37" ht="15" customHeight="1" x14ac:dyDescent="0.3">
      <c r="D106" s="2" t="s">
        <v>124</v>
      </c>
      <c r="E106" s="68"/>
      <c r="F106" s="68"/>
      <c r="G106" s="68"/>
      <c r="H106" s="68"/>
      <c r="I106" s="68"/>
      <c r="J106" s="68"/>
      <c r="K106" s="68"/>
      <c r="L106" s="68"/>
      <c r="M106" s="68"/>
      <c r="N106" s="68"/>
      <c r="O106" s="68"/>
      <c r="P106" s="68"/>
      <c r="Q106" s="68"/>
      <c r="R106" s="68"/>
      <c r="S106" s="68"/>
      <c r="T106" s="68"/>
      <c r="U106" s="48"/>
      <c r="V106" s="48"/>
      <c r="W106" s="48"/>
      <c r="AB106" s="2" t="s">
        <v>121</v>
      </c>
      <c r="AC106" s="182"/>
      <c r="AD106" s="182"/>
      <c r="AE106" s="182"/>
      <c r="AF106" s="182"/>
      <c r="AG106" s="182"/>
    </row>
    <row r="107" spans="2:37" ht="15" customHeight="1" x14ac:dyDescent="0.3">
      <c r="D107" s="2"/>
      <c r="S107" s="6"/>
      <c r="T107" s="6"/>
    </row>
    <row r="108" spans="2:37" ht="15" customHeight="1" x14ac:dyDescent="0.3">
      <c r="B108" s="166">
        <f>Tables!$F$13</f>
        <v>45931</v>
      </c>
      <c r="C108" s="166"/>
      <c r="D108" s="166"/>
      <c r="E108" s="166"/>
      <c r="F108" s="166"/>
      <c r="G108" s="166"/>
      <c r="H108" s="166"/>
      <c r="R108" s="165" t="s">
        <v>184</v>
      </c>
      <c r="S108" s="165"/>
      <c r="T108" s="165"/>
      <c r="U108" s="165"/>
      <c r="AK108" s="26"/>
    </row>
    <row r="109" spans="2:37" ht="15" customHeight="1" x14ac:dyDescent="0.3"/>
    <row r="110" spans="2:37" ht="15" customHeight="1" x14ac:dyDescent="0.3"/>
    <row r="111" spans="2:37" ht="15" hidden="1" customHeight="1" x14ac:dyDescent="0.3"/>
    <row r="112" spans="2:37" ht="15" hidden="1" customHeight="1" x14ac:dyDescent="0.3"/>
    <row r="113" ht="15" hidden="1" customHeight="1" x14ac:dyDescent="0.3"/>
    <row r="114" ht="15" hidden="1" customHeight="1" x14ac:dyDescent="0.3"/>
    <row r="115" ht="15" hidden="1" customHeight="1" x14ac:dyDescent="0.3"/>
    <row r="116" ht="15" hidden="1" customHeight="1" x14ac:dyDescent="0.3"/>
    <row r="117" ht="15" hidden="1" customHeight="1" x14ac:dyDescent="0.3"/>
    <row r="118" ht="15" hidden="1" customHeight="1" x14ac:dyDescent="0.3"/>
    <row r="119" ht="15" hidden="1" customHeight="1" x14ac:dyDescent="0.3"/>
    <row r="120" ht="15" hidden="1" customHeight="1" x14ac:dyDescent="0.3"/>
    <row r="121" ht="15" hidden="1" customHeight="1" x14ac:dyDescent="0.3"/>
    <row r="122" ht="15" hidden="1" customHeight="1" x14ac:dyDescent="0.3"/>
    <row r="123" ht="15" hidden="1" customHeight="1" x14ac:dyDescent="0.3"/>
    <row r="124" ht="15" hidden="1" customHeight="1" x14ac:dyDescent="0.3"/>
    <row r="125" ht="15" hidden="1" customHeight="1" x14ac:dyDescent="0.3"/>
    <row r="126" ht="15" hidden="1" customHeight="1" x14ac:dyDescent="0.3"/>
    <row r="127" ht="15" hidden="1" customHeight="1" x14ac:dyDescent="0.3"/>
    <row r="128" ht="15" hidden="1" customHeight="1" x14ac:dyDescent="0.3"/>
    <row r="129" ht="15" hidden="1" customHeight="1" x14ac:dyDescent="0.3"/>
    <row r="130" ht="15" hidden="1" customHeight="1" x14ac:dyDescent="0.3"/>
    <row r="131" ht="15" hidden="1" customHeight="1" x14ac:dyDescent="0.3"/>
    <row r="132" ht="15" hidden="1" customHeight="1" x14ac:dyDescent="0.3"/>
    <row r="133" ht="15" hidden="1" customHeight="1" x14ac:dyDescent="0.3"/>
    <row r="134" ht="15" hidden="1" customHeight="1" x14ac:dyDescent="0.3"/>
    <row r="135" ht="15" hidden="1" customHeight="1" x14ac:dyDescent="0.3"/>
    <row r="136" ht="15" hidden="1" customHeight="1" x14ac:dyDescent="0.3"/>
    <row r="137" ht="15" hidden="1" customHeight="1" x14ac:dyDescent="0.3"/>
    <row r="138" ht="15" hidden="1" customHeight="1" x14ac:dyDescent="0.3"/>
    <row r="139" ht="15" hidden="1" customHeight="1" x14ac:dyDescent="0.3"/>
    <row r="140" ht="15" hidden="1" customHeight="1" x14ac:dyDescent="0.3"/>
    <row r="141" ht="15" hidden="1" customHeight="1" x14ac:dyDescent="0.3"/>
    <row r="142" ht="15" hidden="1" customHeight="1" x14ac:dyDescent="0.3"/>
    <row r="143" ht="15" hidden="1" customHeight="1" x14ac:dyDescent="0.3"/>
    <row r="144" ht="15" hidden="1" customHeight="1" x14ac:dyDescent="0.3"/>
    <row r="145" ht="15" hidden="1" customHeight="1" x14ac:dyDescent="0.3"/>
  </sheetData>
  <sheetProtection algorithmName="SHA-512" hashValue="96z2XsWkQ+0dJQvZNtCsrbOvlad5t2w/JOdh3ERQAUxCd6m3m8Ruwg7n+Y9eHd1rHVQ91I1BEWTtSdvd8cMJlA==" saltValue="2LfPwBFWAgLxUbwhgKi6dw==" spinCount="100000" sheet="1" objects="1" scenarios="1" selectLockedCells="1"/>
  <mergeCells count="126">
    <mergeCell ref="AH55:AJ55"/>
    <mergeCell ref="B60:H60"/>
    <mergeCell ref="L45:P45"/>
    <mergeCell ref="AE45:AI45"/>
    <mergeCell ref="N34:P34"/>
    <mergeCell ref="F49:H49"/>
    <mergeCell ref="Y48:AB48"/>
    <mergeCell ref="N39:P39"/>
    <mergeCell ref="AG39:AI39"/>
    <mergeCell ref="AG40:AI40"/>
    <mergeCell ref="I67:L67"/>
    <mergeCell ref="AD66:AG66"/>
    <mergeCell ref="AD67:AG67"/>
    <mergeCell ref="Y52:AA52"/>
    <mergeCell ref="AG48:AI48"/>
    <mergeCell ref="F48:I48"/>
    <mergeCell ref="AC52:AF52"/>
    <mergeCell ref="D61:Z61"/>
    <mergeCell ref="AG61:AK61"/>
    <mergeCell ref="Y56:AA56"/>
    <mergeCell ref="AH57:AJ57"/>
    <mergeCell ref="F54:H54"/>
    <mergeCell ref="J54:L54"/>
    <mergeCell ref="O54:Q54"/>
    <mergeCell ref="A64:AL64"/>
    <mergeCell ref="AC57:AE57"/>
    <mergeCell ref="F53:H53"/>
    <mergeCell ref="Y55:AA55"/>
    <mergeCell ref="AC55:AE55"/>
    <mergeCell ref="F51:H51"/>
    <mergeCell ref="N51:P51"/>
    <mergeCell ref="F52:H52"/>
    <mergeCell ref="J52:M52"/>
    <mergeCell ref="O52:R52"/>
    <mergeCell ref="BE1:BX4"/>
    <mergeCell ref="AQ6:BD7"/>
    <mergeCell ref="AF7:AK7"/>
    <mergeCell ref="AF8:AK8"/>
    <mergeCell ref="AG35:AI35"/>
    <mergeCell ref="AG36:AI36"/>
    <mergeCell ref="AG38:AI38"/>
    <mergeCell ref="N38:P38"/>
    <mergeCell ref="J19:R19"/>
    <mergeCell ref="AC19:AK19"/>
    <mergeCell ref="Y21:AE21"/>
    <mergeCell ref="Y22:AE22"/>
    <mergeCell ref="AC26:AG26"/>
    <mergeCell ref="J26:N26"/>
    <mergeCell ref="F22:L22"/>
    <mergeCell ref="F21:L21"/>
    <mergeCell ref="E7:Z7"/>
    <mergeCell ref="E8:Z8"/>
    <mergeCell ref="A12:AL12"/>
    <mergeCell ref="AE6:AK6"/>
    <mergeCell ref="F81:V81"/>
    <mergeCell ref="F55:H55"/>
    <mergeCell ref="S1:AL4"/>
    <mergeCell ref="F50:H50"/>
    <mergeCell ref="O53:Q53"/>
    <mergeCell ref="N35:P35"/>
    <mergeCell ref="AC30:AG30"/>
    <mergeCell ref="AG33:AI33"/>
    <mergeCell ref="AG34:AI34"/>
    <mergeCell ref="AC53:AE53"/>
    <mergeCell ref="AH52:AK52"/>
    <mergeCell ref="N50:P50"/>
    <mergeCell ref="Y50:AA50"/>
    <mergeCell ref="AG50:AI50"/>
    <mergeCell ref="Y51:AA51"/>
    <mergeCell ref="AG51:AI51"/>
    <mergeCell ref="R60:U60"/>
    <mergeCell ref="AH53:AJ53"/>
    <mergeCell ref="N36:P36"/>
    <mergeCell ref="N33:P33"/>
    <mergeCell ref="J53:L53"/>
    <mergeCell ref="AG62:AK62"/>
    <mergeCell ref="J30:N30"/>
    <mergeCell ref="N40:P40"/>
    <mergeCell ref="AC106:AG106"/>
    <mergeCell ref="Y53:AA53"/>
    <mergeCell ref="N48:P48"/>
    <mergeCell ref="Y49:AA49"/>
    <mergeCell ref="Y54:AA54"/>
    <mergeCell ref="AC54:AE54"/>
    <mergeCell ref="E99:Y99"/>
    <mergeCell ref="E100:Y100"/>
    <mergeCell ref="E101:Y101"/>
    <mergeCell ref="E102:K102"/>
    <mergeCell ref="O102:R102"/>
    <mergeCell ref="W102:Y102"/>
    <mergeCell ref="F56:H56"/>
    <mergeCell ref="J56:L56"/>
    <mergeCell ref="O56:Q56"/>
    <mergeCell ref="F92:V92"/>
    <mergeCell ref="B95:AK98"/>
    <mergeCell ref="Z82:AC82"/>
    <mergeCell ref="AH82:AK82"/>
    <mergeCell ref="B70:AK77"/>
    <mergeCell ref="F80:V80"/>
    <mergeCell ref="F83:V83"/>
    <mergeCell ref="F88:V88"/>
    <mergeCell ref="F89:V89"/>
    <mergeCell ref="F91:V91"/>
    <mergeCell ref="AE84:AK84"/>
    <mergeCell ref="I66:L66"/>
    <mergeCell ref="J55:L55"/>
    <mergeCell ref="O55:Q55"/>
    <mergeCell ref="AH54:AJ54"/>
    <mergeCell ref="B108:H108"/>
    <mergeCell ref="R108:U108"/>
    <mergeCell ref="Z89:AC89"/>
    <mergeCell ref="AH89:AK89"/>
    <mergeCell ref="AE91:AK91"/>
    <mergeCell ref="AE92:AK92"/>
    <mergeCell ref="AH56:AJ56"/>
    <mergeCell ref="F90:V90"/>
    <mergeCell ref="F57:H57"/>
    <mergeCell ref="J57:L57"/>
    <mergeCell ref="O57:Q57"/>
    <mergeCell ref="Y57:AA57"/>
    <mergeCell ref="F84:V84"/>
    <mergeCell ref="F87:V87"/>
    <mergeCell ref="F82:V82"/>
    <mergeCell ref="AC56:AE56"/>
    <mergeCell ref="E103:Y103"/>
    <mergeCell ref="E104:I104"/>
  </mergeCells>
  <conditionalFormatting sqref="D61:Z61">
    <cfRule type="cellIs" dxfId="46" priority="220" operator="equal">
      <formula>0</formula>
    </cfRule>
  </conditionalFormatting>
  <conditionalFormatting sqref="E102:E104">
    <cfRule type="expression" dxfId="45" priority="17">
      <formula>ISBLANK(E102)</formula>
    </cfRule>
  </conditionalFormatting>
  <conditionalFormatting sqref="E101:Y101">
    <cfRule type="expression" dxfId="44" priority="20">
      <formula>ISBLANK(E101)</formula>
    </cfRule>
  </conditionalFormatting>
  <conditionalFormatting sqref="E7:Z8 AF8">
    <cfRule type="cellIs" dxfId="43" priority="214" operator="equal">
      <formula>0</formula>
    </cfRule>
  </conditionalFormatting>
  <conditionalFormatting sqref="F80:F84 E99:E100">
    <cfRule type="expression" dxfId="42" priority="22">
      <formula>ISBLANK(E80)</formula>
    </cfRule>
  </conditionalFormatting>
  <conditionalFormatting sqref="F87:V92 AH89:AK89 AE91:AK92">
    <cfRule type="expression" priority="13" stopIfTrue="1">
      <formula>$AM$86=2</formula>
    </cfRule>
  </conditionalFormatting>
  <conditionalFormatting sqref="F90:V90">
    <cfRule type="expression" dxfId="41" priority="14">
      <formula>ISBLANK(F90)</formula>
    </cfRule>
  </conditionalFormatting>
  <conditionalFormatting sqref="G10 N10 Y10 AH10">
    <cfRule type="expression" dxfId="40" priority="233">
      <formula>ISBLANK(G10)</formula>
    </cfRule>
  </conditionalFormatting>
  <conditionalFormatting sqref="O102">
    <cfRule type="expression" dxfId="39" priority="18">
      <formula>ISBLANK(O102)</formula>
    </cfRule>
  </conditionalFormatting>
  <conditionalFormatting sqref="U43 AA43 U45 AA45">
    <cfRule type="expression" priority="51" stopIfTrue="1">
      <formula>$AM$43=2</formula>
    </cfRule>
    <cfRule type="expression" dxfId="38" priority="52">
      <formula>ISBLANK(U43)</formula>
    </cfRule>
  </conditionalFormatting>
  <conditionalFormatting sqref="W102">
    <cfRule type="expression" dxfId="37" priority="19">
      <formula>ISBLANK(W102)</formula>
    </cfRule>
  </conditionalFormatting>
  <conditionalFormatting sqref="Y15 AD15 Y17 AD17 Y19">
    <cfRule type="expression" priority="69" stopIfTrue="1">
      <formula>$AM$15=2</formula>
    </cfRule>
    <cfRule type="expression" dxfId="36" priority="70">
      <formula>ISBLANK(Y15)</formula>
    </cfRule>
  </conditionalFormatting>
  <conditionalFormatting sqref="Y24 AG24 Y26">
    <cfRule type="expression" priority="63" stopIfTrue="1">
      <formula>$AM$24=2</formula>
    </cfRule>
    <cfRule type="expression" dxfId="35" priority="64">
      <formula>ISBLANK(Y24)</formula>
    </cfRule>
  </conditionalFormatting>
  <conditionalFormatting sqref="Y28 AG28 Y30">
    <cfRule type="expression" dxfId="34" priority="60">
      <formula>ISBLANK(Y28)</formula>
    </cfRule>
    <cfRule type="expression" priority="59" stopIfTrue="1">
      <formula>$AM$28=2</formula>
    </cfRule>
  </conditionalFormatting>
  <conditionalFormatting sqref="Y86">
    <cfRule type="expression" dxfId="33" priority="238">
      <formula>ISBLANK(Y86)</formula>
    </cfRule>
    <cfRule type="expression" priority="25" stopIfTrue="1">
      <formula>$AM$87=2</formula>
    </cfRule>
  </conditionalFormatting>
  <conditionalFormatting sqref="Y21:AA21">
    <cfRule type="expression" dxfId="32" priority="1277">
      <formula>ISBLANK(AG36)</formula>
    </cfRule>
  </conditionalFormatting>
  <conditionalFormatting sqref="Y49:AA49">
    <cfRule type="expression" priority="42" stopIfTrue="1">
      <formula>$AM$50=2</formula>
    </cfRule>
    <cfRule type="cellIs" priority="43" stopIfTrue="1" operator="greaterThan">
      <formula>0</formula>
    </cfRule>
    <cfRule type="expression" dxfId="31" priority="44">
      <formula>ISBLANK(Y49)</formula>
    </cfRule>
  </conditionalFormatting>
  <conditionalFormatting sqref="Y50:AA50 AG50:AI50">
    <cfRule type="expression" priority="39" stopIfTrue="1">
      <formula>$AM$49=2</formula>
    </cfRule>
    <cfRule type="cellIs" priority="40" stopIfTrue="1" operator="greaterThan">
      <formula>0</formula>
    </cfRule>
    <cfRule type="expression" dxfId="30" priority="41">
      <formula>ISBLANK(Y50)</formula>
    </cfRule>
  </conditionalFormatting>
  <conditionalFormatting sqref="Y53:AA53">
    <cfRule type="cellIs" priority="37" stopIfTrue="1" operator="greaterThan">
      <formula>0</formula>
    </cfRule>
    <cfRule type="expression" dxfId="29" priority="38">
      <formula>ISBLANK(Y53)</formula>
    </cfRule>
  </conditionalFormatting>
  <conditionalFormatting sqref="Y48:AB48 AG48:AI48 Y51:AA51 AG51:AI51">
    <cfRule type="cellIs" priority="45" stopIfTrue="1" operator="notEqual">
      <formula>0</formula>
    </cfRule>
    <cfRule type="expression" dxfId="28" priority="46">
      <formula>ISBLANK(Y48)</formula>
    </cfRule>
  </conditionalFormatting>
  <conditionalFormatting sqref="Y21:AE22 AG33:AI34 AG35:AG36">
    <cfRule type="cellIs" priority="65" stopIfTrue="1" operator="greaterThan">
      <formula>0</formula>
    </cfRule>
  </conditionalFormatting>
  <conditionalFormatting sqref="Y22:AE22">
    <cfRule type="expression" dxfId="27" priority="1325">
      <formula>ISBLANK(Y22)</formula>
    </cfRule>
  </conditionalFormatting>
  <conditionalFormatting sqref="Z82 AH82">
    <cfRule type="expression" dxfId="26" priority="237">
      <formula>ISBLANK(Z82)</formula>
    </cfRule>
  </conditionalFormatting>
  <conditionalFormatting sqref="Z89 F87:F89 AH89 F91:F92 AE91:AE92">
    <cfRule type="expression" dxfId="25" priority="235">
      <formula>ISBLANK(F87)</formula>
    </cfRule>
  </conditionalFormatting>
  <conditionalFormatting sqref="Z89:AC89">
    <cfRule type="expression" priority="26" stopIfTrue="1">
      <formula>$AM$86=2</formula>
    </cfRule>
  </conditionalFormatting>
  <conditionalFormatting sqref="AB21:AC21 AE21">
    <cfRule type="expression" dxfId="24" priority="1278">
      <formula>ISBLANK(#REF!)</formula>
    </cfRule>
  </conditionalFormatting>
  <conditionalFormatting sqref="AC106">
    <cfRule type="expression" dxfId="23" priority="21">
      <formula>ISBLANK(AC106)</formula>
    </cfRule>
  </conditionalFormatting>
  <conditionalFormatting sqref="AC53:AE53 AH53:AJ53">
    <cfRule type="expression" dxfId="22" priority="36">
      <formula>$AM$53=2</formula>
    </cfRule>
  </conditionalFormatting>
  <conditionalFormatting sqref="AC53:AE57 AH53:AJ57">
    <cfRule type="cellIs" priority="27" stopIfTrue="1" operator="greaterThan">
      <formula>0</formula>
    </cfRule>
  </conditionalFormatting>
  <conditionalFormatting sqref="AC54:AE54 AH54:AJ54">
    <cfRule type="expression" dxfId="21" priority="34">
      <formula>$AM$54=2</formula>
    </cfRule>
  </conditionalFormatting>
  <conditionalFormatting sqref="AC55:AE55 AH55:AJ55">
    <cfRule type="expression" dxfId="20" priority="32">
      <formula>$AM$55=2</formula>
    </cfRule>
  </conditionalFormatting>
  <conditionalFormatting sqref="AC56:AE56 AH56:AJ56">
    <cfRule type="expression" dxfId="19" priority="30">
      <formula>$AM$56=2</formula>
    </cfRule>
  </conditionalFormatting>
  <conditionalFormatting sqref="AC57:AE57 AH57:AJ57">
    <cfRule type="expression" dxfId="18" priority="28">
      <formula>$AM$57=2</formula>
    </cfRule>
  </conditionalFormatting>
  <conditionalFormatting sqref="AC26:AG26">
    <cfRule type="expression" dxfId="17" priority="62">
      <formula>$AM$26=2</formula>
    </cfRule>
    <cfRule type="cellIs" priority="61" stopIfTrue="1" operator="greaterThan">
      <formula>0</formula>
    </cfRule>
  </conditionalFormatting>
  <conditionalFormatting sqref="AC30:AG30">
    <cfRule type="cellIs" priority="57" stopIfTrue="1" operator="greaterThan">
      <formula>0</formula>
    </cfRule>
    <cfRule type="expression" dxfId="16" priority="58">
      <formula>$AM$30=2</formula>
    </cfRule>
  </conditionalFormatting>
  <conditionalFormatting sqref="AC19:AK19">
    <cfRule type="cellIs" priority="67" stopIfTrue="1" operator="greaterThan">
      <formula>0</formula>
    </cfRule>
    <cfRule type="expression" dxfId="15" priority="68">
      <formula>$AM$19=2</formula>
    </cfRule>
  </conditionalFormatting>
  <conditionalFormatting sqref="AD21">
    <cfRule type="expression" dxfId="14" priority="1275">
      <formula>ISBLANK(AJ36)</formula>
    </cfRule>
  </conditionalFormatting>
  <conditionalFormatting sqref="AD66:AD67">
    <cfRule type="expression" dxfId="13" priority="318">
      <formula>ISBLANK(AD66)</formula>
    </cfRule>
  </conditionalFormatting>
  <conditionalFormatting sqref="AD66:AG66">
    <cfRule type="expression" dxfId="12" priority="3">
      <formula>$AO$66=3</formula>
    </cfRule>
  </conditionalFormatting>
  <conditionalFormatting sqref="AD67:AG67">
    <cfRule type="expression" dxfId="11" priority="2">
      <formula>$AO$67=3</formula>
    </cfRule>
  </conditionalFormatting>
  <conditionalFormatting sqref="AE84">
    <cfRule type="expression" dxfId="10" priority="236">
      <formula>ISBLANK(AE84)</formula>
    </cfRule>
  </conditionalFormatting>
  <conditionalFormatting sqref="AE45:AI45">
    <cfRule type="cellIs" priority="49" stopIfTrue="1" operator="greaterThan">
      <formula>0</formula>
    </cfRule>
    <cfRule type="expression" dxfId="9" priority="50">
      <formula>$AM$45=2</formula>
    </cfRule>
  </conditionalFormatting>
  <conditionalFormatting sqref="AE6:AK6">
    <cfRule type="cellIs" dxfId="8" priority="1" operator="equal">
      <formula>0</formula>
    </cfRule>
  </conditionalFormatting>
  <conditionalFormatting sqref="AF7">
    <cfRule type="expression" dxfId="7" priority="24">
      <formula>ISBLANK(AF7)</formula>
    </cfRule>
  </conditionalFormatting>
  <conditionalFormatting sqref="AG35">
    <cfRule type="expression" dxfId="6" priority="1378">
      <formula>ISBLANK(AG52)</formula>
    </cfRule>
  </conditionalFormatting>
  <conditionalFormatting sqref="AG36">
    <cfRule type="expression" dxfId="5" priority="1379">
      <formula>ISBLANK(AG54)</formula>
    </cfRule>
  </conditionalFormatting>
  <conditionalFormatting sqref="AG39">
    <cfRule type="cellIs" dxfId="4" priority="6" stopIfTrue="1" operator="equal">
      <formula>0</formula>
    </cfRule>
  </conditionalFormatting>
  <conditionalFormatting sqref="AG33:AI34">
    <cfRule type="expression" dxfId="3" priority="1292">
      <formula>ISBLANK(AK50)</formula>
    </cfRule>
  </conditionalFormatting>
  <conditionalFormatting sqref="AG38:AI38">
    <cfRule type="cellIs" dxfId="2" priority="4" operator="equal">
      <formula>0</formula>
    </cfRule>
  </conditionalFormatting>
  <conditionalFormatting sqref="AG40:AI40">
    <cfRule type="cellIs" dxfId="1" priority="5" operator="equal">
      <formula>0</formula>
    </cfRule>
  </conditionalFormatting>
  <conditionalFormatting sqref="AG61:AK62">
    <cfRule type="cellIs" dxfId="0" priority="201" operator="equal">
      <formula>0</formula>
    </cfRule>
  </conditionalFormatting>
  <dataValidations count="2">
    <dataValidation type="list" allowBlank="1" showInputMessage="1" showErrorMessage="1" sqref="Y48:AB48" xr:uid="{13611FAD-F418-413C-AF43-9561C8087649}">
      <formula1>Material</formula1>
    </dataValidation>
    <dataValidation type="list" allowBlank="1" showInputMessage="1" showErrorMessage="1" sqref="AG48:AI48 Y53:AA57" xr:uid="{A4EB1091-40B4-40A2-BEE7-4EEED0042751}">
      <formula1>Shape</formula1>
    </dataValidation>
  </dataValidations>
  <printOptions horizontalCentered="1"/>
  <pageMargins left="0.25" right="0.25" top="0.25" bottom="0.25" header="0.3" footer="0.3"/>
  <pageSetup orientation="portrait" horizontalDpi="1200" verticalDpi="1200" r:id="rId1"/>
  <rowBreaks count="1" manualBreakCount="1">
    <brk id="60" max="16383" man="1"/>
  </rowBreaks>
  <colBreaks count="1" manualBreakCount="1">
    <brk id="41" max="1048575" man="1"/>
  </colBreaks>
  <drawing r:id="rId2"/>
  <legacyDrawing r:id="rId3"/>
  <legacyDrawingHF r:id="rId4"/>
  <extLst>
    <ext xmlns:x14="http://schemas.microsoft.com/office/spreadsheetml/2009/9/main" uri="{CCE6A557-97BC-4b89-ADB6-D9C93CAAB3DF}">
      <x14:dataValidations xmlns:xm="http://schemas.microsoft.com/office/excel/2006/main" count="1">
        <x14:dataValidation type="custom" allowBlank="1" showInputMessage="1" showErrorMessage="1" errorTitle="Workbook Locked" error="On the Instructions Tab, accept the conditions to use this form._x000a__x000a_                     OR_x000a__x000a_This form has expired.  Please obtain the latest version of this form." xr:uid="{98FE1A35-D707-4816-8DBF-0A9F4E28E43D}">
          <x14:formula1>
            <xm:f>Tables!$B$8</xm:f>
          </x14:formula1>
          <xm:sqref>AC106:AG106 G10 N10 Y10 AH10 Y15 Y17 Y19 AD17 AD15 AC19:AK19 Y21:AE22 Y24 Y26 AC26:AG26 AG24 Y28 Y30 AC30:AG30 AG28 AG33:AI36 U43 U45 AA43 AA45 AE45:AI45 Y49:AA51 AG50:AI51 AC53:AE57 AH53:AJ57 AD66:AG67 F80:V84 Z82:AC82 AH82:AK82 AE84:AK84 Y86 Z89:AC89 AH89:AK89 AE91:AK92 F87:V92 E99:Y101 E104:I104 E103:Y103 E102:K102 O102:R102 AF7:AK7 AE6:AK6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License</vt:lpstr>
      <vt:lpstr>General Instructions</vt:lpstr>
      <vt:lpstr>Form 2E - Design</vt:lpstr>
      <vt:lpstr>Form 3E - As-built</vt:lpstr>
      <vt:lpstr>Material</vt:lpstr>
      <vt:lpstr>'Form 2E - Design'!Print_Area</vt:lpstr>
      <vt:lpstr>'Form 3E - As-built'!Print_Area</vt:lpstr>
      <vt:lpstr>'Form 2E - Design'!Print_Titles</vt:lpstr>
      <vt:lpstr>'Form 3E - As-built'!Print_Titles</vt:lpstr>
      <vt:lpstr>Shape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Dewayne Smith</dc:creator>
  <cp:lastModifiedBy>Dewayne Smith</cp:lastModifiedBy>
  <cp:lastPrinted>2025-10-10T14:30:05Z</cp:lastPrinted>
  <dcterms:created xsi:type="dcterms:W3CDTF">2021-11-21T16:55:43Z</dcterms:created>
  <dcterms:modified xsi:type="dcterms:W3CDTF">2026-01-08T15:16:44Z</dcterms:modified>
</cp:coreProperties>
</file>