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HYDRO\PROJECTS\Prattville\2026\B - Post Const\Forms\2025-10-01 (P)\"/>
    </mc:Choice>
  </mc:AlternateContent>
  <xr:revisionPtr revIDLastSave="0" documentId="13_ncr:1_{6BAA67A5-B8C9-46D6-BBFE-F23BAF64349F}" xr6:coauthVersionLast="47" xr6:coauthVersionMax="47" xr10:uidLastSave="{00000000-0000-0000-0000-000000000000}"/>
  <workbookProtection workbookAlgorithmName="SHA-512" workbookHashValue="ha7iMVMiF4cGUwKucCK+ToS5LCAOWlDF1Xeawqj56/J4Yk2QCZeOmuEDt2gEmrCWOAmPOpzoMRYbcIMNqHpQVg==" workbookSaltValue="+UQGXgLjdh0IRCW8qqRKnw==" workbookSpinCount="100000" lockStructure="1"/>
  <bookViews>
    <workbookView xWindow="14115" yWindow="-16320" windowWidth="29040" windowHeight="15720" tabRatio="848" firstSheet="1" activeTab="1" xr2:uid="{994EC860-6224-46C4-B304-9868EEFCD4CE}"/>
  </bookViews>
  <sheets>
    <sheet name="Tables" sheetId="12" state="veryHidden" r:id="rId1"/>
    <sheet name="License" sheetId="9" r:id="rId2"/>
    <sheet name="General Instructions" sheetId="19" r:id="rId3"/>
    <sheet name="Form 1A -Exist. Development" sheetId="1" r:id="rId4"/>
    <sheet name="Form 1B.1 - Imp. Area" sheetId="6" r:id="rId5"/>
    <sheet name="Form 1B.2 - Imp. Area As-built" sheetId="15" r:id="rId6"/>
    <sheet name="Form 1D.1 - Non-Qualifying" sheetId="18" r:id="rId7"/>
    <sheet name="Form 1D.2 - Non-Quailf As-built" sheetId="17" r:id="rId8"/>
    <sheet name="Form 1E - Special Residential" sheetId="20" r:id="rId9"/>
  </sheets>
  <definedNames>
    <definedName name="Logo" localSheetId="8">INDEX(Tables!$F$30:$F$35,MATCH(Tables!$F$14,Tables!$D$30:$D$35,0))</definedName>
    <definedName name="Logo">INDEX(Tables!$F$30:$F$35,MATCH(Tables!$F$14,Tables!$D$30:$D$35,0))</definedName>
    <definedName name="_xlnm.Print_Area" localSheetId="3">'Form 1A -Exist. Development'!$A$1:$AK$112</definedName>
    <definedName name="_xlnm.Print_Area" localSheetId="4">'Form 1B.1 - Imp. Area'!$A$1:$AK$53</definedName>
    <definedName name="_xlnm.Print_Area" localSheetId="5">'Form 1B.2 - Imp. Area As-built'!$A$1:$AK$51</definedName>
    <definedName name="_xlnm.Print_Area" localSheetId="6">'Form 1D.1 - Non-Qualifying'!$A$1:$AK$104</definedName>
    <definedName name="_xlnm.Print_Area" localSheetId="7">'Form 1D.2 - Non-Quailf As-built'!$A$1:$AK$53</definedName>
    <definedName name="_xlnm.Print_Area" localSheetId="8">'Form 1E - Special Residential'!$A$1:$AK$102</definedName>
    <definedName name="_xlnm.Print_Area" localSheetId="2">'General Instructions'!$A$3:$Q$34</definedName>
    <definedName name="_xlnm.Print_Titles" localSheetId="3">'Form 1A -Exist. Development'!$1:$4</definedName>
    <definedName name="_xlnm.Print_Titles" localSheetId="4">'Form 1B.1 - Imp. Area'!$1:$4</definedName>
    <definedName name="_xlnm.Print_Titles" localSheetId="5">'Form 1B.2 - Imp. Area As-built'!$1:$4</definedName>
    <definedName name="_xlnm.Print_Titles" localSheetId="6">'Form 1D.1 - Non-Qualifying'!$1:$4</definedName>
    <definedName name="_xlnm.Print_Titles" localSheetId="7">'Form 1D.2 - Non-Quailf As-built'!$1:$4</definedName>
    <definedName name="_xlnm.Print_Titles" localSheetId="8">'Form 1E - Special Residential'!$1:$4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2" i="20" l="1"/>
  <c r="M79" i="20"/>
  <c r="AM79" i="20" s="1"/>
  <c r="AE58" i="20"/>
  <c r="D58" i="20"/>
  <c r="B56" i="20"/>
  <c r="AU43" i="20"/>
  <c r="AS43" i="20"/>
  <c r="AR43" i="20"/>
  <c r="AP43" i="20"/>
  <c r="AO43" i="20"/>
  <c r="AN43" i="20"/>
  <c r="AA43" i="20"/>
  <c r="AT43" i="20" s="1"/>
  <c r="AU42" i="20"/>
  <c r="AS42" i="20"/>
  <c r="AR42" i="20"/>
  <c r="AP42" i="20"/>
  <c r="AO42" i="20"/>
  <c r="AN42" i="20"/>
  <c r="AA42" i="20"/>
  <c r="AT42" i="20" s="1"/>
  <c r="AU41" i="20"/>
  <c r="AT41" i="20"/>
  <c r="AS41" i="20"/>
  <c r="AR41" i="20"/>
  <c r="AQ41" i="20"/>
  <c r="AP41" i="20"/>
  <c r="AO41" i="20"/>
  <c r="AN41" i="20"/>
  <c r="AA41" i="20"/>
  <c r="AU40" i="20"/>
  <c r="AT40" i="20"/>
  <c r="AS40" i="20"/>
  <c r="AR40" i="20"/>
  <c r="AP40" i="20"/>
  <c r="AO40" i="20"/>
  <c r="AN40" i="20"/>
  <c r="AA40" i="20"/>
  <c r="AQ40" i="20" s="1"/>
  <c r="AU39" i="20"/>
  <c r="AT39" i="20"/>
  <c r="AS39" i="20"/>
  <c r="AR39" i="20"/>
  <c r="AQ39" i="20"/>
  <c r="AP39" i="20"/>
  <c r="AO39" i="20"/>
  <c r="AN39" i="20"/>
  <c r="AA39" i="20"/>
  <c r="AU38" i="20"/>
  <c r="AT38" i="20"/>
  <c r="AS38" i="20"/>
  <c r="AR38" i="20"/>
  <c r="AQ38" i="20"/>
  <c r="AP38" i="20"/>
  <c r="AO38" i="20"/>
  <c r="AN38" i="20"/>
  <c r="AA38" i="20"/>
  <c r="AU37" i="20"/>
  <c r="AS37" i="20"/>
  <c r="AR37" i="20"/>
  <c r="AP37" i="20"/>
  <c r="AO37" i="20"/>
  <c r="AN37" i="20"/>
  <c r="AA37" i="20"/>
  <c r="AT37" i="20" s="1"/>
  <c r="AU36" i="20"/>
  <c r="AS36" i="20"/>
  <c r="AR36" i="20"/>
  <c r="AP36" i="20"/>
  <c r="AO36" i="20"/>
  <c r="AN36" i="20"/>
  <c r="AA36" i="20"/>
  <c r="AT36" i="20" s="1"/>
  <c r="AU35" i="20"/>
  <c r="AS35" i="20"/>
  <c r="AR35" i="20"/>
  <c r="AP35" i="20"/>
  <c r="AO35" i="20"/>
  <c r="AN35" i="20"/>
  <c r="AA35" i="20"/>
  <c r="AT35" i="20" s="1"/>
  <c r="AU34" i="20"/>
  <c r="AU45" i="20" s="1"/>
  <c r="M81" i="20" s="1"/>
  <c r="AM81" i="20" s="1"/>
  <c r="AT34" i="20"/>
  <c r="AS34" i="20"/>
  <c r="AS45" i="20" s="1"/>
  <c r="M78" i="20" s="1"/>
  <c r="AM78" i="20" s="1"/>
  <c r="AR34" i="20"/>
  <c r="AP34" i="20"/>
  <c r="AO34" i="20"/>
  <c r="AN34" i="20"/>
  <c r="AA34" i="20"/>
  <c r="AQ34" i="20" s="1"/>
  <c r="AU33" i="20"/>
  <c r="AT33" i="20"/>
  <c r="AS33" i="20"/>
  <c r="AR33" i="20"/>
  <c r="AP33" i="20"/>
  <c r="AO33" i="20"/>
  <c r="AN33" i="20"/>
  <c r="AA33" i="20"/>
  <c r="AQ33" i="20" s="1"/>
  <c r="AU32" i="20"/>
  <c r="AT32" i="20"/>
  <c r="AS32" i="20"/>
  <c r="AR32" i="20"/>
  <c r="AQ32" i="20"/>
  <c r="AP32" i="20"/>
  <c r="AO32" i="20"/>
  <c r="AN32" i="20"/>
  <c r="AA32" i="20"/>
  <c r="AU31" i="20"/>
  <c r="AT31" i="20"/>
  <c r="AS31" i="20"/>
  <c r="AR31" i="20"/>
  <c r="AQ31" i="20"/>
  <c r="AP31" i="20"/>
  <c r="AO31" i="20"/>
  <c r="AN31" i="20"/>
  <c r="AA31" i="20"/>
  <c r="C31" i="20"/>
  <c r="AM31" i="20" s="1"/>
  <c r="AU30" i="20"/>
  <c r="AS30" i="20"/>
  <c r="AR30" i="20"/>
  <c r="AP30" i="20"/>
  <c r="AO30" i="20"/>
  <c r="AN30" i="20"/>
  <c r="AM30" i="20"/>
  <c r="AA30" i="20"/>
  <c r="AQ30" i="20" s="1"/>
  <c r="C30" i="20"/>
  <c r="AU29" i="20"/>
  <c r="AS29" i="20"/>
  <c r="AR29" i="20"/>
  <c r="AP29" i="20"/>
  <c r="AO29" i="20"/>
  <c r="AN29" i="20"/>
  <c r="AM29" i="20"/>
  <c r="AA29" i="20"/>
  <c r="AT29" i="20" s="1"/>
  <c r="AT26" i="20"/>
  <c r="AO26" i="20"/>
  <c r="AN26" i="20"/>
  <c r="AQ26" i="20" s="1"/>
  <c r="AM26" i="20"/>
  <c r="R26" i="20"/>
  <c r="AE26" i="20" s="1"/>
  <c r="AR26" i="20" s="1"/>
  <c r="AT24" i="20"/>
  <c r="AO24" i="20"/>
  <c r="AN24" i="20"/>
  <c r="AM24" i="20"/>
  <c r="AT22" i="20"/>
  <c r="AO22" i="20"/>
  <c r="AM46" i="20" s="1"/>
  <c r="AN22" i="20"/>
  <c r="AM22" i="20"/>
  <c r="AT20" i="20"/>
  <c r="AO20" i="20"/>
  <c r="AN20" i="20"/>
  <c r="AM20" i="20"/>
  <c r="AT18" i="20"/>
  <c r="AP18" i="20"/>
  <c r="AO18" i="20"/>
  <c r="AN18" i="20"/>
  <c r="AM18" i="20"/>
  <c r="AF18" i="20"/>
  <c r="AT16" i="20"/>
  <c r="AR16" i="20"/>
  <c r="AO16" i="20"/>
  <c r="AN16" i="20"/>
  <c r="AM16" i="20"/>
  <c r="AT14" i="20"/>
  <c r="AO14" i="20"/>
  <c r="AN14" i="20"/>
  <c r="AM14" i="20"/>
  <c r="AR12" i="20"/>
  <c r="BH1" i="20"/>
  <c r="L36" i="20" l="1"/>
  <c r="X29" i="20"/>
  <c r="R29" i="20"/>
  <c r="X38" i="20"/>
  <c r="L29" i="20"/>
  <c r="R38" i="20"/>
  <c r="L38" i="20"/>
  <c r="X31" i="20"/>
  <c r="R31" i="20"/>
  <c r="X40" i="20"/>
  <c r="L31" i="20"/>
  <c r="R40" i="20"/>
  <c r="L40" i="20"/>
  <c r="X33" i="20"/>
  <c r="L33" i="20"/>
  <c r="X35" i="20"/>
  <c r="R35" i="20"/>
  <c r="L35" i="20"/>
  <c r="X37" i="20"/>
  <c r="R37" i="20"/>
  <c r="X30" i="20"/>
  <c r="R30" i="20"/>
  <c r="X39" i="20"/>
  <c r="L30" i="20"/>
  <c r="R39" i="20"/>
  <c r="L39" i="20"/>
  <c r="X32" i="20"/>
  <c r="R32" i="20"/>
  <c r="X41" i="20"/>
  <c r="L32" i="20"/>
  <c r="R41" i="20"/>
  <c r="L41" i="20"/>
  <c r="X34" i="20"/>
  <c r="R34" i="20"/>
  <c r="X43" i="20"/>
  <c r="L34" i="20"/>
  <c r="R43" i="20"/>
  <c r="AI18" i="20"/>
  <c r="L43" i="20"/>
  <c r="X36" i="20"/>
  <c r="R36" i="20"/>
  <c r="R33" i="20"/>
  <c r="X42" i="20"/>
  <c r="U26" i="20"/>
  <c r="R42" i="20"/>
  <c r="L42" i="20"/>
  <c r="L37" i="20"/>
  <c r="AT30" i="20"/>
  <c r="AT45" i="20" s="1"/>
  <c r="M80" i="20" s="1"/>
  <c r="AM80" i="20" s="1"/>
  <c r="AM77" i="20" s="1"/>
  <c r="AQ29" i="20"/>
  <c r="C32" i="20"/>
  <c r="AQ36" i="20"/>
  <c r="AQ43" i="20"/>
  <c r="AQ37" i="20"/>
  <c r="M77" i="20"/>
  <c r="AQ35" i="20"/>
  <c r="AQ42" i="20"/>
  <c r="AM32" i="20" l="1"/>
  <c r="C33" i="20"/>
  <c r="AM33" i="20" l="1"/>
  <c r="C34" i="20"/>
  <c r="C35" i="20" l="1"/>
  <c r="AM34" i="20"/>
  <c r="C36" i="20" l="1"/>
  <c r="AM35" i="20"/>
  <c r="C37" i="20" l="1"/>
  <c r="AM36" i="20"/>
  <c r="C38" i="20" l="1"/>
  <c r="AM37" i="20"/>
  <c r="AM38" i="20" l="1"/>
  <c r="C39" i="20"/>
  <c r="C40" i="20" l="1"/>
  <c r="AM39" i="20"/>
  <c r="AM40" i="20" l="1"/>
  <c r="C41" i="20"/>
  <c r="AM41" i="20" l="1"/>
  <c r="C42" i="20"/>
  <c r="AM42" i="20" l="1"/>
  <c r="C43" i="20"/>
  <c r="AM43" i="20" s="1"/>
  <c r="AD39" i="18" l="1"/>
  <c r="U22" i="15"/>
  <c r="AM41" i="18"/>
  <c r="AO37" i="18"/>
  <c r="AO38" i="18"/>
  <c r="AO39" i="18"/>
  <c r="AO40" i="18"/>
  <c r="AO36" i="18"/>
  <c r="AD38" i="18" l="1"/>
  <c r="AD36" i="18"/>
  <c r="U25" i="17"/>
  <c r="U24" i="17"/>
  <c r="U23" i="17"/>
  <c r="U22" i="17"/>
  <c r="U21" i="17"/>
  <c r="I25" i="17"/>
  <c r="I24" i="17"/>
  <c r="I23" i="17"/>
  <c r="I22" i="17"/>
  <c r="I21" i="17"/>
  <c r="AE18" i="17"/>
  <c r="T16" i="15"/>
  <c r="AE16" i="15" l="1"/>
  <c r="U23" i="15"/>
  <c r="U21" i="15"/>
  <c r="U20" i="15"/>
  <c r="U19" i="15"/>
  <c r="I23" i="15"/>
  <c r="I22" i="15"/>
  <c r="I21" i="15"/>
  <c r="I20" i="15"/>
  <c r="I19" i="15"/>
  <c r="Q16" i="15"/>
  <c r="Z16" i="17"/>
  <c r="M16" i="17"/>
  <c r="AO16" i="18" l="1"/>
  <c r="AN16" i="18" s="1"/>
  <c r="AM16" i="18"/>
  <c r="AM16" i="17" s="1"/>
  <c r="AD40" i="18"/>
  <c r="AD37" i="18"/>
  <c r="AD41" i="18" l="1"/>
  <c r="AN33" i="18"/>
  <c r="AN32" i="18" s="1"/>
  <c r="AN22" i="18"/>
  <c r="AO16" i="17"/>
  <c r="AN34" i="18" l="1"/>
  <c r="AN24" i="18"/>
  <c r="M78" i="18" s="1"/>
  <c r="AN26" i="18"/>
  <c r="AN16" i="17"/>
  <c r="F8" i="9" l="1"/>
  <c r="F22" i="12"/>
  <c r="F23" i="12"/>
  <c r="F21" i="9" s="1"/>
  <c r="F24" i="12"/>
  <c r="F25" i="12"/>
  <c r="B6" i="19"/>
  <c r="B30" i="19" s="1"/>
  <c r="O2" i="9"/>
  <c r="O1" i="9"/>
  <c r="B6" i="12"/>
  <c r="B7" i="12"/>
  <c r="B8" i="12" s="1"/>
  <c r="F3" i="9" s="1"/>
  <c r="A2" i="9"/>
  <c r="F21" i="12"/>
  <c r="F20" i="12"/>
  <c r="F15" i="12"/>
  <c r="F16" i="12"/>
  <c r="F17" i="12"/>
  <c r="F18" i="12"/>
  <c r="F19" i="12"/>
  <c r="B2" i="12"/>
  <c r="AP14" i="1"/>
  <c r="H75" i="1" s="1"/>
  <c r="AR9" i="18" l="1"/>
  <c r="AA16" i="17"/>
  <c r="AA16" i="18"/>
  <c r="H26" i="18"/>
  <c r="F25" i="9"/>
  <c r="F12" i="9"/>
  <c r="F7" i="9"/>
  <c r="H79" i="1"/>
  <c r="H77" i="1"/>
  <c r="H71" i="1"/>
  <c r="H69" i="1"/>
  <c r="H73" i="1"/>
  <c r="AN28" i="1" l="1"/>
  <c r="AM28" i="1"/>
  <c r="AN48" i="1"/>
  <c r="AM48" i="1"/>
  <c r="AE10" i="17"/>
  <c r="AE8" i="17"/>
  <c r="AE7" i="17"/>
  <c r="AD5" i="17"/>
  <c r="E10" i="17"/>
  <c r="E9" i="17"/>
  <c r="W8" i="17"/>
  <c r="O8" i="17"/>
  <c r="E8" i="17"/>
  <c r="E7" i="17"/>
  <c r="E6" i="17"/>
  <c r="AE10" i="15"/>
  <c r="AE8" i="15"/>
  <c r="AE7" i="15"/>
  <c r="AD5" i="15"/>
  <c r="E10" i="15"/>
  <c r="E9" i="15"/>
  <c r="W8" i="15"/>
  <c r="O8" i="15"/>
  <c r="E8" i="15"/>
  <c r="E7" i="15"/>
  <c r="E6" i="15"/>
  <c r="B104" i="18"/>
  <c r="AE57" i="18"/>
  <c r="D57" i="18"/>
  <c r="B56" i="18"/>
  <c r="W41" i="18"/>
  <c r="J41" i="18"/>
  <c r="AM40" i="18"/>
  <c r="AM39" i="18"/>
  <c r="AO30" i="18"/>
  <c r="AN30" i="18"/>
  <c r="AM30" i="18"/>
  <c r="AO28" i="18"/>
  <c r="AN28" i="18"/>
  <c r="AM28" i="18"/>
  <c r="AO26" i="18"/>
  <c r="AM26" i="18"/>
  <c r="AO24" i="18"/>
  <c r="AM24" i="18"/>
  <c r="AO22" i="18"/>
  <c r="AM22" i="18"/>
  <c r="AO20" i="18"/>
  <c r="AN20" i="18"/>
  <c r="M76" i="18" s="1"/>
  <c r="AM20" i="18"/>
  <c r="BB1" i="18"/>
  <c r="Q41" i="18" l="1"/>
  <c r="AO41" i="18"/>
  <c r="D41" i="18"/>
  <c r="B53" i="6"/>
  <c r="B53" i="17"/>
  <c r="AG26" i="17"/>
  <c r="U26" i="17"/>
  <c r="O26" i="17" s="1"/>
  <c r="I26" i="17"/>
  <c r="C26" i="17" s="1"/>
  <c r="AY1" i="17"/>
  <c r="AA26" i="17" l="1"/>
  <c r="AM26" i="17"/>
  <c r="F28" i="17" s="1"/>
  <c r="H24" i="12"/>
  <c r="AM32" i="18"/>
  <c r="AN44" i="1"/>
  <c r="AM44" i="1"/>
  <c r="AO42" i="1"/>
  <c r="AN42" i="1"/>
  <c r="AM42" i="1"/>
  <c r="AN40" i="1"/>
  <c r="AM40" i="1"/>
  <c r="AO38" i="1"/>
  <c r="AN38" i="1"/>
  <c r="AM38" i="1"/>
  <c r="AO32" i="18" l="1"/>
  <c r="AM35" i="18" s="1"/>
  <c r="AO33" i="18"/>
  <c r="AO34" i="18" s="1"/>
  <c r="M81" i="18" s="1"/>
  <c r="AO36" i="1"/>
  <c r="AN36" i="1"/>
  <c r="AM36" i="1"/>
  <c r="AG24" i="15" l="1"/>
  <c r="AA24" i="15" s="1"/>
  <c r="B51" i="15"/>
  <c r="U24" i="15"/>
  <c r="O24" i="15" s="1"/>
  <c r="I24" i="15"/>
  <c r="C24" i="15" s="1"/>
  <c r="BF1" i="15"/>
  <c r="AO50" i="1"/>
  <c r="AN50" i="1"/>
  <c r="AM50" i="1"/>
  <c r="AO54" i="1"/>
  <c r="AN54" i="1"/>
  <c r="AM54" i="1"/>
  <c r="AP46" i="1"/>
  <c r="AP79" i="1"/>
  <c r="AO79" i="1"/>
  <c r="AN79" i="1"/>
  <c r="AM79" i="1"/>
  <c r="AP77" i="1"/>
  <c r="AO77" i="1"/>
  <c r="AN77" i="1"/>
  <c r="AM77" i="1"/>
  <c r="AP75" i="1"/>
  <c r="AO75" i="1"/>
  <c r="AN75" i="1"/>
  <c r="AM75" i="1"/>
  <c r="AP73" i="1"/>
  <c r="AO73" i="1"/>
  <c r="AN73" i="1"/>
  <c r="AM73" i="1"/>
  <c r="AP71" i="1"/>
  <c r="AO71" i="1"/>
  <c r="AN71" i="1"/>
  <c r="AM71" i="1"/>
  <c r="AP69" i="1"/>
  <c r="AO69" i="1"/>
  <c r="AN69" i="1"/>
  <c r="AM69" i="1"/>
  <c r="AP67" i="1"/>
  <c r="AO67" i="1"/>
  <c r="AN67" i="1"/>
  <c r="AM67" i="1"/>
  <c r="AP65" i="1" l="1"/>
  <c r="AM65" i="1"/>
  <c r="AO46" i="1" l="1"/>
  <c r="AN46" i="1"/>
  <c r="AM46" i="1"/>
  <c r="AE63" i="1" l="1"/>
  <c r="D63" i="1"/>
  <c r="B62" i="1"/>
  <c r="B112" i="1"/>
  <c r="AN34" i="1"/>
  <c r="AO22" i="6"/>
  <c r="AO16" i="15" s="1"/>
  <c r="AO34" i="1"/>
  <c r="AO52" i="1"/>
  <c r="AO20" i="6"/>
  <c r="AO18" i="6"/>
  <c r="H36" i="1"/>
  <c r="G15" i="12" l="1"/>
  <c r="AN20" i="6" l="1"/>
  <c r="AM20" i="6"/>
  <c r="AN22" i="6"/>
  <c r="AN16" i="15" s="1"/>
  <c r="AN24" i="6"/>
  <c r="AN18" i="15" s="1"/>
  <c r="AN19" i="15" l="1"/>
  <c r="AJ24" i="15" s="1"/>
  <c r="AN25" i="6"/>
  <c r="AI22" i="6" s="1"/>
  <c r="AI16" i="15" l="1"/>
  <c r="AJ19" i="15"/>
  <c r="L24" i="15"/>
  <c r="L22" i="15"/>
  <c r="X24" i="15"/>
  <c r="X23" i="15"/>
  <c r="AJ22" i="15"/>
  <c r="X20" i="15"/>
  <c r="AJ20" i="15"/>
  <c r="X22" i="15"/>
  <c r="X21" i="15"/>
  <c r="L21" i="15"/>
  <c r="L20" i="15"/>
  <c r="AJ23" i="15"/>
  <c r="AJ21" i="15"/>
  <c r="X19" i="15"/>
  <c r="L23" i="15"/>
  <c r="L19" i="15"/>
  <c r="AF30" i="6"/>
  <c r="AF26" i="6"/>
  <c r="AF28" i="6"/>
  <c r="AF25" i="6"/>
  <c r="AF27" i="6"/>
  <c r="AF29" i="6"/>
  <c r="O27" i="6"/>
  <c r="O30" i="6"/>
  <c r="O25" i="6"/>
  <c r="O28" i="6"/>
  <c r="O29" i="6"/>
  <c r="O26" i="6"/>
  <c r="AN18" i="6" l="1"/>
  <c r="AM33" i="6" s="1"/>
  <c r="AN52" i="1"/>
  <c r="AM88" i="1" s="1"/>
  <c r="AM29" i="6" l="1"/>
  <c r="AM28" i="6"/>
  <c r="AM22" i="6"/>
  <c r="AM16" i="15" s="1"/>
  <c r="AB30" i="6"/>
  <c r="V30" i="6" s="1"/>
  <c r="K30" i="6" l="1"/>
  <c r="E30" i="6" s="1"/>
  <c r="AM18" i="6"/>
  <c r="BH1" i="6"/>
  <c r="AN14" i="1"/>
  <c r="F31" i="6" l="1"/>
  <c r="AM14" i="1"/>
  <c r="AM34" i="1"/>
  <c r="AM52" i="1"/>
  <c r="BD1" i="1" l="1"/>
  <c r="A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D6" authorId="0" shapeId="0" xr:uid="{A6E4A9EA-C1D7-4508-A87E-0E3ECD626068}">
      <text>
        <r>
          <rPr>
            <b/>
            <sz val="10"/>
            <color indexed="81"/>
            <rFont val="Tahoma"/>
            <family val="2"/>
          </rPr>
          <t>Note:</t>
        </r>
        <r>
          <rPr>
            <sz val="10"/>
            <color indexed="81"/>
            <rFont val="Tahoma"/>
            <family val="2"/>
          </rPr>
          <t xml:space="preserve">
Format
12 34 45 6 789 123.456</t>
        </r>
      </text>
    </comment>
    <comment ref="E8" authorId="0" shapeId="0" xr:uid="{73FB8C1A-ABB8-4FA4-B737-106C0629737E}">
      <text>
        <r>
          <rPr>
            <b/>
            <sz val="9"/>
            <color indexed="81"/>
            <rFont val="Tahoma"/>
            <family val="2"/>
          </rPr>
          <t>Note:</t>
        </r>
        <r>
          <rPr>
            <sz val="9"/>
            <color indexed="81"/>
            <rFont val="Tahoma"/>
            <family val="2"/>
          </rPr>
          <t xml:space="preserve">
Enter street address of proposed development</t>
        </r>
      </text>
    </comment>
    <comment ref="AE8" authorId="0" shapeId="0" xr:uid="{44CE0CF3-0AEB-4D5E-8A18-837357F66892}">
      <text>
        <r>
          <rPr>
            <b/>
            <sz val="9"/>
            <color indexed="81"/>
            <rFont val="Tahoma"/>
            <family val="2"/>
          </rPr>
          <t>Note:</t>
        </r>
        <r>
          <rPr>
            <sz val="9"/>
            <color indexed="81"/>
            <rFont val="Tahoma"/>
            <family val="2"/>
          </rPr>
          <t xml:space="preserve">
Enter number in decimal format.  Example: 00.000000</t>
        </r>
      </text>
    </comment>
    <comment ref="AE9" authorId="0" shapeId="0" xr:uid="{F0F76404-CBC0-4DD4-B605-13146E7CB1C5}">
      <text>
        <r>
          <rPr>
            <b/>
            <sz val="9"/>
            <color indexed="81"/>
            <rFont val="Tahoma"/>
            <family val="2"/>
          </rPr>
          <t>Note:</t>
        </r>
        <r>
          <rPr>
            <sz val="9"/>
            <color indexed="81"/>
            <rFont val="Tahoma"/>
            <family val="2"/>
          </rPr>
          <t xml:space="preserve">
Enter number in decimal format.  Example: 
-00.000000</t>
        </r>
      </text>
    </comment>
    <comment ref="E19" authorId="0" shapeId="0" xr:uid="{1872C471-CDD9-49F9-BC5C-B800D56D04BE}">
      <text>
        <r>
          <rPr>
            <b/>
            <sz val="9"/>
            <color indexed="81"/>
            <rFont val="Tahoma"/>
            <family val="2"/>
          </rPr>
          <t>Note:</t>
        </r>
        <r>
          <rPr>
            <sz val="9"/>
            <color indexed="81"/>
            <rFont val="Tahoma"/>
            <family val="2"/>
          </rPr>
          <t xml:space="preserve">
Enter street address of proposed development</t>
        </r>
      </text>
    </comment>
    <comment ref="AC109" authorId="0" shapeId="0" xr:uid="{0A688BFA-5ABF-4CD6-8451-F8935512A0B8}">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620E0DB3-161A-4988-9424-7E1E904AA16B}">
      <text>
        <r>
          <rPr>
            <b/>
            <sz val="9"/>
            <color indexed="81"/>
            <rFont val="Tahoma"/>
            <family val="2"/>
          </rPr>
          <t>Note:</t>
        </r>
        <r>
          <rPr>
            <sz val="9"/>
            <color indexed="81"/>
            <rFont val="Tahoma"/>
            <family val="2"/>
          </rPr>
          <t xml:space="preserve">
Enter street address of proposed development</t>
        </r>
      </text>
    </comment>
    <comment ref="AE7" authorId="0" shapeId="0" xr:uid="{16E09A2E-DD93-4ACD-A43A-F36BA7EEBB7A}">
      <text>
        <r>
          <rPr>
            <b/>
            <sz val="9"/>
            <color indexed="81"/>
            <rFont val="Tahoma"/>
            <family val="2"/>
          </rPr>
          <t>Note:</t>
        </r>
        <r>
          <rPr>
            <sz val="9"/>
            <color indexed="81"/>
            <rFont val="Tahoma"/>
            <family val="2"/>
          </rPr>
          <t xml:space="preserve">
Enter number in decimal format.  Example: 00.000000</t>
        </r>
      </text>
    </comment>
    <comment ref="AE8" authorId="0" shapeId="0" xr:uid="{04815FEB-25C8-44B0-85FC-D8238B85D9DB}">
      <text>
        <r>
          <rPr>
            <b/>
            <sz val="9"/>
            <color indexed="81"/>
            <rFont val="Tahoma"/>
            <family val="2"/>
          </rPr>
          <t>Note:</t>
        </r>
        <r>
          <rPr>
            <sz val="9"/>
            <color indexed="81"/>
            <rFont val="Tahoma"/>
            <family val="2"/>
          </rPr>
          <t xml:space="preserve">
Enter number in decimal format.  Example: -00.000000</t>
        </r>
      </text>
    </comment>
    <comment ref="AC51" authorId="0" shapeId="0" xr:uid="{AE9162A2-44FC-43CD-A94D-6CEC6A65706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or provide an explanation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C43" authorId="0" shapeId="0" xr:uid="{3AF590EF-DD72-4EA8-9006-386F3CEBFC2B}">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or provide an explanation in the comments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96B10D7C-0C46-45DC-B7F9-2802B51C3933}">
      <text>
        <r>
          <rPr>
            <b/>
            <sz val="9"/>
            <color indexed="81"/>
            <rFont val="Tahoma"/>
            <family val="2"/>
          </rPr>
          <t>Note:</t>
        </r>
        <r>
          <rPr>
            <sz val="9"/>
            <color indexed="81"/>
            <rFont val="Tahoma"/>
            <family val="2"/>
          </rPr>
          <t xml:space="preserve">
Enter street address of proposed development</t>
        </r>
      </text>
    </comment>
    <comment ref="AE7" authorId="0" shapeId="0" xr:uid="{D10A3EB8-EC01-45DA-BC4A-6EB5093C79BB}">
      <text>
        <r>
          <rPr>
            <b/>
            <sz val="9"/>
            <color indexed="81"/>
            <rFont val="Tahoma"/>
            <family val="2"/>
          </rPr>
          <t>Note:</t>
        </r>
        <r>
          <rPr>
            <sz val="9"/>
            <color indexed="81"/>
            <rFont val="Tahoma"/>
            <family val="2"/>
          </rPr>
          <t xml:space="preserve">
Enter number in decimal format.  Example: 00.000000</t>
        </r>
      </text>
    </comment>
    <comment ref="AE8" authorId="0" shapeId="0" xr:uid="{C193D203-ED67-46DD-BE0E-E841DF170EF1}">
      <text>
        <r>
          <rPr>
            <b/>
            <sz val="9"/>
            <color indexed="81"/>
            <rFont val="Tahoma"/>
            <family val="2"/>
          </rPr>
          <t>Note:</t>
        </r>
        <r>
          <rPr>
            <sz val="9"/>
            <color indexed="81"/>
            <rFont val="Tahoma"/>
            <family val="2"/>
          </rPr>
          <t xml:space="preserve">
Enter number in decimal format.  Example: -00.000000</t>
        </r>
      </text>
    </comment>
    <comment ref="AC72" authorId="0" shapeId="0" xr:uid="{88CE9E11-78E3-41DB-87A3-089C3FA1A6E0}">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or provide an explanation in the comments section.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AC49" authorId="0" shapeId="0" xr:uid="{7A7A1665-F5EA-4DFB-9282-D00F4963599F}">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or provide an explanation in the comments section.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BDS</author>
  </authors>
  <commentList>
    <comment ref="E7" authorId="0" shapeId="0" xr:uid="{A503762F-3B40-4B80-BF48-2868B503F2A7}">
      <text>
        <r>
          <rPr>
            <b/>
            <sz val="9"/>
            <color indexed="81"/>
            <rFont val="Tahoma"/>
            <family val="2"/>
          </rPr>
          <t>Note:</t>
        </r>
        <r>
          <rPr>
            <sz val="9"/>
            <color indexed="81"/>
            <rFont val="Tahoma"/>
            <family val="2"/>
          </rPr>
          <t xml:space="preserve">
Enter street address of proposed development</t>
        </r>
      </text>
    </comment>
    <comment ref="AE7" authorId="0" shapeId="0" xr:uid="{9C7E4C5A-90D4-4C81-8A85-568A41DF38BB}">
      <text>
        <r>
          <rPr>
            <b/>
            <sz val="9"/>
            <color indexed="81"/>
            <rFont val="Tahoma"/>
            <family val="2"/>
          </rPr>
          <t>Note:</t>
        </r>
        <r>
          <rPr>
            <sz val="9"/>
            <color indexed="81"/>
            <rFont val="Tahoma"/>
            <family val="2"/>
          </rPr>
          <t xml:space="preserve">
Enter number in decimal format.  Example: 00.000000</t>
        </r>
      </text>
    </comment>
    <comment ref="AE8" authorId="0" shapeId="0" xr:uid="{6B034BDC-D1D9-4B54-918A-ED97F0051DE9}">
      <text>
        <r>
          <rPr>
            <b/>
            <sz val="9"/>
            <color indexed="81"/>
            <rFont val="Tahoma"/>
            <family val="2"/>
          </rPr>
          <t>Note:</t>
        </r>
        <r>
          <rPr>
            <sz val="9"/>
            <color indexed="81"/>
            <rFont val="Tahoma"/>
            <family val="2"/>
          </rPr>
          <t xml:space="preserve">
Enter number in decimal format.  Example: -00.000000</t>
        </r>
      </text>
    </comment>
    <comment ref="AC71" authorId="0" shapeId="0" xr:uid="{E68E30DF-32CE-4AB8-B916-7AE48C3E6D89}">
      <text>
        <r>
          <rPr>
            <b/>
            <sz val="9"/>
            <color indexed="81"/>
            <rFont val="Tahoma"/>
            <family val="2"/>
          </rPr>
          <t>Note:</t>
        </r>
        <r>
          <rPr>
            <sz val="9"/>
            <color indexed="81"/>
            <rFont val="Tahoma"/>
            <family val="2"/>
          </rPr>
          <t xml:space="preserve">
Before printing the form, check the following:
        1.  If items are highlighted in green, yellow, or orange, the form is not complete.  Provide the required information or provide an explanation in the comments section.</t>
        </r>
      </text>
    </comment>
  </commentList>
</comments>
</file>

<file path=xl/sharedStrings.xml><?xml version="1.0" encoding="utf-8"?>
<sst xmlns="http://schemas.openxmlformats.org/spreadsheetml/2006/main" count="938" uniqueCount="382">
  <si>
    <t>Professional Engineer Certification</t>
  </si>
  <si>
    <t>Comments:</t>
  </si>
  <si>
    <t>General Instructions</t>
  </si>
  <si>
    <t>Field Types</t>
  </si>
  <si>
    <t>Supplemental Instructions</t>
  </si>
  <si>
    <t>a.</t>
  </si>
  <si>
    <t>b.</t>
  </si>
  <si>
    <t>e.</t>
  </si>
  <si>
    <t>c.</t>
  </si>
  <si>
    <t>d.</t>
  </si>
  <si>
    <t>•</t>
  </si>
  <si>
    <t xml:space="preserve">This is a calculated field.  Once the required information is entered, the orange highlight will be removed. </t>
  </si>
  <si>
    <t>Proposed Development Information:</t>
  </si>
  <si>
    <t xml:space="preserve"> Yes</t>
  </si>
  <si>
    <t xml:space="preserve"> No</t>
  </si>
  <si>
    <t xml:space="preserve"> Detention</t>
  </si>
  <si>
    <t xml:space="preserve"> Retention</t>
  </si>
  <si>
    <t xml:space="preserve"> Basin Maps</t>
  </si>
  <si>
    <t>Does the proposed development drain to an area with known flooding or stormwater concerns?</t>
  </si>
  <si>
    <t xml:space="preserve">Approved On: </t>
  </si>
  <si>
    <t xml:space="preserve">Construction Completed: </t>
  </si>
  <si>
    <t xml:space="preserve">Name: </t>
  </si>
  <si>
    <t xml:space="preserve">Address: </t>
  </si>
  <si>
    <t xml:space="preserve">Contact: </t>
  </si>
  <si>
    <t xml:space="preserve">Email: </t>
  </si>
  <si>
    <t xml:space="preserve">Date: </t>
  </si>
  <si>
    <t xml:space="preserve">Latitude: </t>
  </si>
  <si>
    <t xml:space="preserve">Longitude: </t>
  </si>
  <si>
    <t xml:space="preserve">Phone: </t>
  </si>
  <si>
    <t xml:space="preserve"> Other:</t>
  </si>
  <si>
    <t xml:space="preserve">Company: </t>
  </si>
  <si>
    <t xml:space="preserve">Signature: </t>
  </si>
  <si>
    <t>Has the landuse and/or density of the proposed development changed?</t>
  </si>
  <si>
    <t>Development Information:</t>
  </si>
  <si>
    <t>Impervious Area Calculations:</t>
  </si>
  <si>
    <t xml:space="preserve">Roads: </t>
  </si>
  <si>
    <t xml:space="preserve">Parking: </t>
  </si>
  <si>
    <t xml:space="preserve">Other: </t>
  </si>
  <si>
    <t xml:space="preserve">Total: </t>
  </si>
  <si>
    <t xml:space="preserve"> Aerial photo(s) of existing impervious areas</t>
  </si>
  <si>
    <t>Ex</t>
  </si>
  <si>
    <t>Prop</t>
  </si>
  <si>
    <t>Provide ALL required attachments.</t>
  </si>
  <si>
    <t>Each Form shall be signed, sealed, and dated by a professional engineer registered in Alabama.</t>
  </si>
  <si>
    <t xml:space="preserve">Select Units: </t>
  </si>
  <si>
    <t xml:space="preserve"> ac</t>
  </si>
  <si>
    <t xml:space="preserve"> sq-ft</t>
  </si>
  <si>
    <t>Select either "Yes" or "No" by placing an "X" in the appropriate box.  Once an "X" is entered, the green highlight will be removed.</t>
  </si>
  <si>
    <t>Page 1 of 1</t>
  </si>
  <si>
    <t>Page 2 of 2</t>
  </si>
  <si>
    <t>Page 1 of 2</t>
  </si>
  <si>
    <t xml:space="preserve">Development Area: </t>
  </si>
  <si>
    <t>Material</t>
  </si>
  <si>
    <t>Shape</t>
  </si>
  <si>
    <t>Type</t>
  </si>
  <si>
    <t>Design Response</t>
  </si>
  <si>
    <t>Hoover</t>
  </si>
  <si>
    <t>Jefferson</t>
  </si>
  <si>
    <t>Mobile</t>
  </si>
  <si>
    <t>Montgomery</t>
  </si>
  <si>
    <t>Prattville</t>
  </si>
  <si>
    <t>Concrete</t>
  </si>
  <si>
    <t>Select</t>
  </si>
  <si>
    <t>Select:</t>
  </si>
  <si>
    <t>(WQ)</t>
  </si>
  <si>
    <t>Earthen</t>
  </si>
  <si>
    <t>Round</t>
  </si>
  <si>
    <t>Orifice:</t>
  </si>
  <si>
    <t>(2-yr)</t>
  </si>
  <si>
    <t>Geotextile</t>
  </si>
  <si>
    <t>Rectangle</t>
  </si>
  <si>
    <t>Wier:</t>
  </si>
  <si>
    <t>(5-yr)</t>
  </si>
  <si>
    <t>HDPE</t>
  </si>
  <si>
    <t>Square</t>
  </si>
  <si>
    <t>(10-yr)</t>
  </si>
  <si>
    <t>HDPP</t>
  </si>
  <si>
    <t>Trapezoid</t>
  </si>
  <si>
    <t>(25-yr)</t>
  </si>
  <si>
    <t>Metal</t>
  </si>
  <si>
    <t>Other</t>
  </si>
  <si>
    <t>(100-yr)</t>
  </si>
  <si>
    <t>PVC</t>
  </si>
  <si>
    <t>Riprap</t>
  </si>
  <si>
    <t>Revision Date:</t>
  </si>
  <si>
    <t xml:space="preserve">Select City: </t>
  </si>
  <si>
    <t>Effective Date:</t>
  </si>
  <si>
    <t>Type:</t>
  </si>
  <si>
    <t>City</t>
  </si>
  <si>
    <t>County</t>
  </si>
  <si>
    <t>1 February 2020</t>
  </si>
  <si>
    <t>1 July 2018</t>
  </si>
  <si>
    <t>1 October 2020</t>
  </si>
  <si>
    <t>1 October 2015</t>
  </si>
  <si>
    <t>If the landuse and/or density of the proposed development has changed, the proposed development may</t>
  </si>
  <si>
    <t>development should qualify for a waiver.</t>
  </si>
  <si>
    <t>If the proposed development drains to an area with known flooding or stormwater concerns, will the</t>
  </si>
  <si>
    <t>as to why the proposed development should qualify for a waiver.</t>
  </si>
  <si>
    <t>Printing the form may require some adjustments to the print settings for the printer being used.</t>
  </si>
  <si>
    <t xml:space="preserve"> stormwater concerns.</t>
  </si>
  <si>
    <t>Calculate the existing impervious areas of the site.  Provide the area for each category listed.  If a category</t>
  </si>
  <si>
    <t>Calculate the proposed impervious areas of the site.  Provide the area for each category listed.  If a category</t>
  </si>
  <si>
    <t>Current Logo</t>
  </si>
  <si>
    <t>X</t>
  </si>
  <si>
    <t>Indicates an error.  Only one can be selected.</t>
  </si>
  <si>
    <t>Complete Waiver Form with the required information.</t>
  </si>
  <si>
    <t>Enter data as applicable.</t>
  </si>
  <si>
    <t>This is a required field.  Place an "X" in the appropriate box and the green highlight will be removed.  In some cases, the selection is optional.  Once an option is completed, additional fields may be highlighted green and in some fields the green highlight will be removed.</t>
  </si>
  <si>
    <t>If a field is highlighted yellow after a number is entered, the yellow highlight may indicate an error and/or concern.  Once the error and/or concern is resolved, the yellow highlight will be removed.  All yellow highlighted cells shall be resolved or an explanation provided in the comments section prior to completing the form.</t>
  </si>
  <si>
    <t>The Supplemental Instructions provide additional guidance.</t>
  </si>
  <si>
    <t xml:space="preserve"> Final Plat</t>
  </si>
  <si>
    <t xml:space="preserve">City: </t>
  </si>
  <si>
    <t xml:space="preserve">State: </t>
  </si>
  <si>
    <t xml:space="preserve">Zip Code: </t>
  </si>
  <si>
    <t>Existing Impervious Area (EIA):</t>
  </si>
  <si>
    <t>Proposed Impervious Area (PIA):</t>
  </si>
  <si>
    <t>Property boundary</t>
  </si>
  <si>
    <t>Existing impervious areas identified with a unique hatch pattern and/or color</t>
  </si>
  <si>
    <t>Proposed impervious areas identified with a unique hatch pattern and/or color</t>
  </si>
  <si>
    <t>Aerial photo(s) of existing impervious areas on 8-1/2" x 11" or 11" x 17" paper that shows the following:</t>
  </si>
  <si>
    <t>Existing structures, roads, storm sewer,utilities, easements, contours, and other site features</t>
  </si>
  <si>
    <t>This is a required field.  Once a number or text is entered, the green highlight will be removed.</t>
  </si>
  <si>
    <t>Proposed structures, roads, storm sewer, utilities, easements, contours, and other site features</t>
  </si>
  <si>
    <t xml:space="preserve"> Construction Plans</t>
  </si>
  <si>
    <t xml:space="preserve">Seal: </t>
  </si>
  <si>
    <t>%</t>
  </si>
  <si>
    <t>Development area is &gt; 5 acres</t>
  </si>
  <si>
    <t xml:space="preserve"> lot(s) are less than 1/3 acre</t>
  </si>
  <si>
    <t xml:space="preserve"> lot(s) exceed 25% of impervious area</t>
  </si>
  <si>
    <t xml:space="preserve"> lot(s) do not have a 50-foot vegetative buffer</t>
  </si>
  <si>
    <t>The proposed development is part of a larger development</t>
  </si>
  <si>
    <t>is not applicable, enter 0.</t>
  </si>
  <si>
    <t>To request a waiver, the developer / owner shall retain the services of a professional engineer to:</t>
  </si>
  <si>
    <t>Existing Impervious Area Map shall be a simplified map on 8-1/2" x 11" or 11" x 17" paper that shows the following:</t>
  </si>
  <si>
    <t>Proposed Impervious Area Map shall be a simplified map on 8-1/2" x 11" or 11" x 17" paper that shows the following:</t>
  </si>
  <si>
    <t>Is the proposed development located on property 1 acre or greater?</t>
  </si>
  <si>
    <t>Is the proposed development located on property less than 1 acre that is part of a larger development?</t>
  </si>
  <si>
    <t xml:space="preserve">BMP Type: </t>
  </si>
  <si>
    <t>Photographs</t>
  </si>
  <si>
    <t>No. Taken</t>
  </si>
  <si>
    <t>Date</t>
  </si>
  <si>
    <t>Caption, date, and/or description on all photographs?</t>
  </si>
  <si>
    <t>General overview</t>
  </si>
  <si>
    <t>Outfall to receiving stream / storm sewer</t>
  </si>
  <si>
    <t>Storm sewer pipes discharging into BMP</t>
  </si>
  <si>
    <t>Emergency spillway and embankment</t>
  </si>
  <si>
    <t xml:space="preserve"> H&amp;H Calcuations</t>
  </si>
  <si>
    <t>Existing Development Information / BMP Owner:</t>
  </si>
  <si>
    <t>Identify the owner, HOA, company, etc that is responsible for the operation and maintenance of the BMP in the</t>
  </si>
  <si>
    <t>Existing Development Information / BMP Owner section of the form.</t>
  </si>
  <si>
    <t>Provide supporting information regarding the BMP inspection and maintenance.</t>
  </si>
  <si>
    <t>Photographs of the existing BMP are required.</t>
  </si>
  <si>
    <t xml:space="preserve"> Master Plan Approval</t>
  </si>
  <si>
    <t>Does the BMP require maintenance to function as it was designed?</t>
  </si>
  <si>
    <t>A proposed redevelopment reduces the existing impervious area within the development.</t>
  </si>
  <si>
    <t>Include a table showing the quanity of existing impervious area for each type.</t>
  </si>
  <si>
    <t>Include a table showing the quanity of proposed impervious area for each type.</t>
  </si>
  <si>
    <t xml:space="preserve">Comments: </t>
  </si>
  <si>
    <t>Will the drainage patterns and/or discharge locations of the site change?</t>
  </si>
  <si>
    <r>
      <t xml:space="preserve">Form 1B.1 - Impervious Area
</t>
    </r>
    <r>
      <rPr>
        <b/>
        <sz val="16"/>
        <color theme="1"/>
        <rFont val="Calibri"/>
        <family val="2"/>
        <scheme val="minor"/>
      </rPr>
      <t>Waiver Request Form</t>
    </r>
  </si>
  <si>
    <r>
      <t xml:space="preserve">Form 1B.2 - Impervious Area Waiver
</t>
    </r>
    <r>
      <rPr>
        <b/>
        <sz val="16"/>
        <color theme="1"/>
        <rFont val="Calibri"/>
        <family val="2"/>
        <scheme val="minor"/>
      </rPr>
      <t>As-Built Certification Form</t>
    </r>
  </si>
  <si>
    <t>By affixing my professional seal and signature on this form, I hereby certify that the as-built impervious area of the</t>
  </si>
  <si>
    <t>The developer / owner shall retain the services of a professional engineer to:</t>
  </si>
  <si>
    <t>The developer / owner shall retain the services of a professional land surveyor to:</t>
  </si>
  <si>
    <t>Use the as-built survey to complete Form 1B.2</t>
  </si>
  <si>
    <t>Complete Form 1B.1 - Impervious Area Waiver Request Form.</t>
  </si>
  <si>
    <t>As-Built Impervious Area Map shall be a simplified map on 8-1/2" x 11" or 11" x 17" paper that shows the following:</t>
  </si>
  <si>
    <t>Provide all of the required attachments</t>
  </si>
  <si>
    <t>As-Built Impervious Area (ABIA):</t>
  </si>
  <si>
    <t xml:space="preserve">Parcel No.: </t>
  </si>
  <si>
    <t xml:space="preserve">proposed development adversley impact those areas?  Provide supporting documents to justify </t>
  </si>
  <si>
    <t>why the proposed development should qualify for a waiver.</t>
  </si>
  <si>
    <t>not qualify for a waiver.  Provide an explanation and supporting documents to justify why the proposed</t>
  </si>
  <si>
    <t>The proposed development was included as part of the stormwater management strategy</t>
  </si>
  <si>
    <t>Does the proposed redevelopment drain to an area with known flooding or stormwater concerns?</t>
  </si>
  <si>
    <t xml:space="preserve"> Existing Impervious Area (EIA) Map</t>
  </si>
  <si>
    <t xml:space="preserve"> Proposed Impervious Area (PIA) Map</t>
  </si>
  <si>
    <t>redevelopment is less than or equal to the existing impervious area prior to the proposed redevelopment.</t>
  </si>
  <si>
    <t>The proposed redevelopment does not alter drainage patterns and/or adversely impact adjacent properties.</t>
  </si>
  <si>
    <t>If the proposed redevelopment drains to an area with known flooding or stormwater concerns, will the</t>
  </si>
  <si>
    <t>proposed redevelopment adversley impact those areas?  Provide an explanation in the comments section</t>
  </si>
  <si>
    <t xml:space="preserve"> As-Built Impervious Area (ABIA) Map</t>
  </si>
  <si>
    <t xml:space="preserve"> Underground Detention</t>
  </si>
  <si>
    <t xml:space="preserve"> Form 2C.2</t>
  </si>
  <si>
    <t xml:space="preserve"> Form 2B.2</t>
  </si>
  <si>
    <t xml:space="preserve"> Form 2A.2</t>
  </si>
  <si>
    <t>Was the As-Built Certification (i.e. Form 3A, Form 3B, or Form 3C) approved?</t>
  </si>
  <si>
    <t xml:space="preserve"> Form 3A</t>
  </si>
  <si>
    <t xml:space="preserve"> Form 3B</t>
  </si>
  <si>
    <t xml:space="preserve"> Form 3C</t>
  </si>
  <si>
    <t>If a development meets the following criteria, a waiver may be requested by completing Form 1A:</t>
  </si>
  <si>
    <t>of an existing larger development.</t>
  </si>
  <si>
    <t>The BMP does not require any maintenance and is functioning as it was designed.</t>
  </si>
  <si>
    <t>Bar scale.</t>
  </si>
  <si>
    <t>A table showing the quanity of as-built impervious area for each type.</t>
  </si>
  <si>
    <t>Perform as-built survey to identify all site features and impervious areas.</t>
  </si>
  <si>
    <t>Provide an as-built drawing showing all site features and impervious areas.</t>
  </si>
  <si>
    <t>The as-built drawing shall bear the date, seal, and signature of the professional land surveyor.</t>
  </si>
  <si>
    <t>Property boundary.</t>
  </si>
  <si>
    <t>As-built impervious areas identified with a unique hatch pattern and/or color.</t>
  </si>
  <si>
    <t>As-built structures, roads, storm sewer, utilities, easements, contours, and other site features.</t>
  </si>
  <si>
    <t>NQD Threshold (sf):</t>
  </si>
  <si>
    <t>Complete Form 1D.1 - Non-Qualifying Development Waiver Request Form.</t>
  </si>
  <si>
    <r>
      <t xml:space="preserve">Form 1D.1 - Non-Qualifying Development
</t>
    </r>
    <r>
      <rPr>
        <b/>
        <sz val="16"/>
        <color theme="1"/>
        <rFont val="Calibri"/>
        <family val="2"/>
        <scheme val="minor"/>
      </rPr>
      <t>Waiver Request Form</t>
    </r>
  </si>
  <si>
    <r>
      <t xml:space="preserve">Form 1D.2 - Non-Qualifying Development Waiver
</t>
    </r>
    <r>
      <rPr>
        <b/>
        <sz val="16"/>
        <color theme="1"/>
        <rFont val="Calibri"/>
        <family val="2"/>
        <scheme val="minor"/>
      </rPr>
      <t>As-Built Certification Form</t>
    </r>
  </si>
  <si>
    <t>Use the as-built survey to complete Form 1D.2</t>
  </si>
  <si>
    <t xml:space="preserve">By affixing my professional seal and signature on this form, I hereby certify that: </t>
  </si>
  <si>
    <t>Upon completion of construction, an as-built survey shall be performed to validate the information provided.</t>
  </si>
  <si>
    <t xml:space="preserve">The impervious area of the proposed redevelopment is less than or equal to the existing impervious area prior to </t>
  </si>
  <si>
    <t>the proposed redevelopment.</t>
  </si>
  <si>
    <t>Attachments</t>
  </si>
  <si>
    <t>May include but are not limited to the following:</t>
  </si>
  <si>
    <t>Questions</t>
  </si>
  <si>
    <t xml:space="preserve">By affixing my professional seal and signature on this form, I hereby certify that the proposed development is part of the </t>
  </si>
  <si>
    <t>stormwater management strategy for an existing larger development where construction of the BMP has been completed</t>
  </si>
  <si>
    <t>By affixing my professional seal and signature on this form, I hereby certify that the proposed development was constructed</t>
  </si>
  <si>
    <t>in accordance with the approved design.</t>
  </si>
  <si>
    <t xml:space="preserve">Buildings/Structures: </t>
  </si>
  <si>
    <t xml:space="preserve">Driveways/Sidewalks: </t>
  </si>
  <si>
    <t>The parcel has not previously received approval for a Non-Qualifying Development Waiver.</t>
  </si>
  <si>
    <t>Has the parcel previously received an approval for a Non-Qualifying Development Waiver?</t>
  </si>
  <si>
    <t>Does the proposed development discharge into or was included in the design of an existing BMP?</t>
  </si>
  <si>
    <t>and is functioning properly.</t>
  </si>
  <si>
    <t>The BMP has been constructed as part of the existing larger development.</t>
  </si>
  <si>
    <t>If a redevelopment meets the following criteria, a waiver may be requested:</t>
  </si>
  <si>
    <t>The proposed redevelopment does not adversley impact an area with existing flooding or stormwater concerns.</t>
  </si>
  <si>
    <t xml:space="preserve">Parcel Area: </t>
  </si>
  <si>
    <t>sq-ft</t>
  </si>
  <si>
    <t>How will the proposed development contribute to the routine inspection and maintenance of the BMP?</t>
  </si>
  <si>
    <t xml:space="preserve"> As-Built Survey</t>
  </si>
  <si>
    <t>Provide a copy of the as-built drawing with as an attachment fo Form 1D.2.</t>
  </si>
  <si>
    <t>Provide a copy of the as-built drawing with as an attachment fo Form 1B.2.</t>
  </si>
  <si>
    <t xml:space="preserve"> Form 4A</t>
  </si>
  <si>
    <t xml:space="preserve"> Form 4B</t>
  </si>
  <si>
    <t xml:space="preserve"> Form 4C</t>
  </si>
  <si>
    <t xml:space="preserve">BMP ID: </t>
  </si>
  <si>
    <t>Outlet control structure and WQv filter</t>
  </si>
  <si>
    <t>BMP outfall and outlet protection</t>
  </si>
  <si>
    <t>Detention / Retention Photos</t>
  </si>
  <si>
    <t>Underground Detention Photos</t>
  </si>
  <si>
    <t>Isolator row manholes and isolator row</t>
  </si>
  <si>
    <t>Inspection ports and chambers</t>
  </si>
  <si>
    <t>Underdrain system</t>
  </si>
  <si>
    <t>Identify Photos</t>
  </si>
  <si>
    <t>Workbook Lock Configuration</t>
  </si>
  <si>
    <t xml:space="preserve">Lock Date: </t>
  </si>
  <si>
    <t xml:space="preserve">Active Months: </t>
  </si>
  <si>
    <t xml:space="preserve">Override LockD and Time: </t>
  </si>
  <si>
    <t xml:space="preserve">Admin Unlock Code: </t>
  </si>
  <si>
    <t xml:space="preserve">Computed Lock Date and Time: </t>
  </si>
  <si>
    <t xml:space="preserve">Accepted Flag: </t>
  </si>
  <si>
    <t xml:space="preserve">Gate OK: </t>
  </si>
  <si>
    <t>Acceptance Table</t>
  </si>
  <si>
    <t>Selection Required</t>
  </si>
  <si>
    <t>I ACCEPT</t>
  </si>
  <si>
    <t>I DO NOT ACCEPT</t>
  </si>
  <si>
    <t>Baldwin County</t>
  </si>
  <si>
    <t>Lookup Table</t>
  </si>
  <si>
    <t>(50-yr)</t>
  </si>
  <si>
    <t xml:space="preserve">Effective Date: </t>
  </si>
  <si>
    <t xml:space="preserve">Acceptance (required): </t>
  </si>
  <si>
    <t xml:space="preserve">Expiration Date: </t>
  </si>
  <si>
    <t xml:space="preserve">IMPORTANT - READ BEFORE USE: </t>
  </si>
  <si>
    <t xml:space="preserve">Current Status: </t>
  </si>
  <si>
    <t xml:space="preserve">Administrator Code (Hidden): </t>
  </si>
  <si>
    <t>LICENSE &amp; ACCEPTANCE</t>
  </si>
  <si>
    <t xml:space="preserve">Entity: </t>
  </si>
  <si>
    <t>Entity:</t>
  </si>
  <si>
    <t>Baldwing County</t>
  </si>
  <si>
    <t>Jefferson County</t>
  </si>
  <si>
    <t>the City of Hoover</t>
  </si>
  <si>
    <t>the City of Mobile</t>
  </si>
  <si>
    <t>the City of Montgomery</t>
  </si>
  <si>
    <t>the City of Prattville</t>
  </si>
  <si>
    <r>
      <t>This workbook and its embedded logic, validators, and scripts (collectively, the "</t>
    </r>
    <r>
      <rPr>
        <b/>
        <sz val="12"/>
        <color theme="1"/>
        <rFont val="Calibri"/>
        <family val="2"/>
      </rPr>
      <t>Tool</t>
    </r>
    <r>
      <rPr>
        <sz val="12"/>
        <color theme="1"/>
        <rFont val="Calibri"/>
        <family val="2"/>
        <scheme val="minor"/>
      </rPr>
      <t>") are proprietary to Hydro, LLC ("</t>
    </r>
    <r>
      <rPr>
        <b/>
        <sz val="12"/>
        <color theme="1"/>
        <rFont val="Calibri"/>
        <family val="2"/>
        <scheme val="minor"/>
      </rPr>
      <t>Licensor</t>
    </r>
    <r>
      <rPr>
        <sz val="12"/>
        <color theme="1"/>
        <rFont val="Calibri"/>
        <family val="2"/>
        <scheme val="minor"/>
      </rPr>
      <t>").</t>
    </r>
  </si>
  <si>
    <t>License Grant (Limited)</t>
  </si>
  <si>
    <t>Licensor grants the User a non-exclusive, non-transferable, non-sublicensable, revocable license to use the Tool soley to prepare</t>
  </si>
  <si>
    <t>submissions.  All other uses, including redistribution, public posting, training, or use for other agencies, are prohibited unless</t>
  </si>
  <si>
    <t>separately agreed in writing.</t>
  </si>
  <si>
    <t>The Tool is licensed, not sold.  Licensor retains all right, title, and interest in and to the Tool, including all formulas, code,</t>
  </si>
  <si>
    <t>Ownership; No Work-for-Hire</t>
  </si>
  <si>
    <t>templates, and documentation.  The Tool is not a work made for hire and no implied licenses are granted.</t>
  </si>
  <si>
    <t>Restrictions</t>
  </si>
  <si>
    <t>Suspension and Termination</t>
  </si>
  <si>
    <t>Public Records Acknowledgment</t>
  </si>
  <si>
    <t>(templates, code, logic) remains Licensor's proprietary material and is not a public record merely by being used to creat submittions.</t>
  </si>
  <si>
    <t>Disclaimers; Limitation of Liability</t>
  </si>
  <si>
    <t>Injunctive Relief</t>
  </si>
  <si>
    <t>Unathorized use, copying, or distribution of the Tool will cause irreparable harm for which monetary damages are inadequate;</t>
  </si>
  <si>
    <t>Licensor may seek injunctive relief in addition to other remedies.</t>
  </si>
  <si>
    <t>Acceptance</t>
  </si>
  <si>
    <r>
      <t xml:space="preserve">Form 1A - Existing Development
</t>
    </r>
    <r>
      <rPr>
        <b/>
        <sz val="16"/>
        <color theme="1"/>
        <rFont val="Calibri"/>
        <family val="2"/>
        <scheme val="minor"/>
      </rPr>
      <t>Waiver Request Form</t>
    </r>
  </si>
  <si>
    <t>An updated Design Form Attachment (i.e. Form 2A.2, Form 2B.2, or Form 2C.2) is attached?</t>
  </si>
  <si>
    <t xml:space="preserve">The latest inspection report of the BMP is attached?  </t>
  </si>
  <si>
    <t>f.</t>
  </si>
  <si>
    <t>Automated Review Checks</t>
  </si>
  <si>
    <t>Form Section</t>
  </si>
  <si>
    <t>Comments</t>
  </si>
  <si>
    <t>Development Area:</t>
  </si>
  <si>
    <t>bds958hc</t>
  </si>
  <si>
    <t xml:space="preserve">The User shall not and shall not permit others to: (a) copy, modify, decompile, or reverse-engineer the Tool; (b) remove proprietary </t>
  </si>
  <si>
    <t>notices, logos, or watermarks; (c) disable protections; or (d) redistribute the Tool to third parties (other than submitting filled</t>
  </si>
  <si>
    <t>Licensor may suspend immediately if the Tool is misused, compromised, or used in a manner creating security, legal, or reputational risk.</t>
  </si>
  <si>
    <t>The Tool is provided "AS IS".  Licensor disclaims all warranties, express or implied (including merchantability, fitness for a particular</t>
  </si>
  <si>
    <t>purpose, and non-infringement.)  To the  Maximum extent permitted by law, licensor will not be liable for indirect, incidental,</t>
  </si>
  <si>
    <t>special, consequential, or punitive damages.</t>
  </si>
  <si>
    <t>By clicking "I ACCEPT", you agree to the License.</t>
  </si>
  <si>
    <t>If a development meets the following criteria, a waiver may be requested by completing Form 1D.1:</t>
  </si>
  <si>
    <t>A proposed development is less than 1 acre and not part of a larger development; or,</t>
  </si>
  <si>
    <t>The proposed development does not adversley impact an area with existing flooding or</t>
  </si>
  <si>
    <t>The proposed development does not alter drainage patterns and/or adversely impact adjacent properties.</t>
  </si>
  <si>
    <t>proposed development adversley impact those areas?  Provide an explanation in the comments section</t>
  </si>
  <si>
    <t>Previous Waiver:</t>
  </si>
  <si>
    <t>Limits of distrubance</t>
  </si>
  <si>
    <t>PIA - EIA</t>
  </si>
  <si>
    <t>Waiver Request Type</t>
  </si>
  <si>
    <t xml:space="preserve"> Property &lt; 1 acre</t>
  </si>
  <si>
    <t>OR</t>
  </si>
  <si>
    <t>Property Area:</t>
  </si>
  <si>
    <t>Select Waiver Request Type</t>
  </si>
  <si>
    <t xml:space="preserve">Disturbed Area: </t>
  </si>
  <si>
    <t>The information provided on Form 1D.1 has been completed to accurately represent the proposed development.</t>
  </si>
  <si>
    <t>Prior to obtaining a Certificate of Occupancy, Form 1D.2 shall be provided for the City's review and approval.</t>
  </si>
  <si>
    <t>Prior to obtaining a Certificate of Occupancy, Form 1B.2 shall be provided for the City's review and approval.</t>
  </si>
  <si>
    <r>
      <t xml:space="preserve">Form 1E - Special Residential Development
</t>
    </r>
    <r>
      <rPr>
        <b/>
        <sz val="16"/>
        <color theme="1"/>
        <rFont val="Calibri"/>
        <family val="2"/>
        <scheme val="minor"/>
      </rPr>
      <t>Waiver Request Form</t>
    </r>
  </si>
  <si>
    <t>This waiver is applicable to small residential developments that meet the following criteria:</t>
  </si>
  <si>
    <t>The area being developed shall be 5-acres or less.  Steep slopes, floodpain areas, and other undevelopable portions</t>
  </si>
  <si>
    <t>of the property are not included as part of the developable area.</t>
  </si>
  <si>
    <t>Lots shall be 1/3 acre or larger</t>
  </si>
  <si>
    <t>Attachments:</t>
  </si>
  <si>
    <t xml:space="preserve"> Site Plan</t>
  </si>
  <si>
    <t xml:space="preserve">Total Development Area: </t>
  </si>
  <si>
    <t>Impervious area of each lot shall not exceed 25%</t>
  </si>
  <si>
    <t>The residential development area is more than 5 acres?</t>
  </si>
  <si>
    <t xml:space="preserve">No. Lots: </t>
  </si>
  <si>
    <t xml:space="preserve">Each lot shall provide a minimum 50-foot vegetative buffer between impervious areas from drainage swales, </t>
  </si>
  <si>
    <t>Lots are smaller than 1/3 acre?</t>
  </si>
  <si>
    <t xml:space="preserve">Number of Lots: </t>
  </si>
  <si>
    <t xml:space="preserve">Lot Area: </t>
  </si>
  <si>
    <t>storm sewers, and/or creeks</t>
  </si>
  <si>
    <t>Part of the residential development is undevelopable?</t>
  </si>
  <si>
    <t xml:space="preserve">Undevelopable Area: </t>
  </si>
  <si>
    <t>The proposed development shall not be part of a larger development</t>
  </si>
  <si>
    <t>The proposed development is part of a larger development?</t>
  </si>
  <si>
    <t xml:space="preserve">IA %: </t>
  </si>
  <si>
    <t>The proposed development shall not alter existing drainage patterns</t>
  </si>
  <si>
    <t>The proposed development significantly alters the existing drainage patterns?</t>
  </si>
  <si>
    <t xml:space="preserve">Veg Buffer: </t>
  </si>
  <si>
    <t>g.</t>
  </si>
  <si>
    <t>There are no known flooding and/or stormwater concerns in the area</t>
  </si>
  <si>
    <t>The proposed development drains to an area of known flooding and/or stormwater concerns?</t>
  </si>
  <si>
    <t>IA</t>
  </si>
  <si>
    <t>The site plan shall include the following information:</t>
  </si>
  <si>
    <t xml:space="preserve">Total Area: </t>
  </si>
  <si>
    <t xml:space="preserve">Total Impervious Area: </t>
  </si>
  <si>
    <t>Property boundaries</t>
  </si>
  <si>
    <t>Lot No.</t>
  </si>
  <si>
    <t>Lot ID</t>
  </si>
  <si>
    <t>Lot Area</t>
  </si>
  <si>
    <t>Undevelopable Area</t>
  </si>
  <si>
    <t>Imp. Area</t>
  </si>
  <si>
    <t>Veg. Buffer</t>
  </si>
  <si>
    <t>ID</t>
  </si>
  <si>
    <t>UDA</t>
  </si>
  <si>
    <t>VB</t>
  </si>
  <si>
    <t>ARC Lot</t>
  </si>
  <si>
    <t>ARC IA</t>
  </si>
  <si>
    <t>ARC VB</t>
  </si>
  <si>
    <t>Existing structures, roads, storm sewer, sanitary sewer, easements, contours, contour labels, and other site features</t>
  </si>
  <si>
    <t>ft</t>
  </si>
  <si>
    <t>The lot size and total impervious area of each lot</t>
  </si>
  <si>
    <t>The vegetative buffer from existing drainage swales, storm sewers, and/or creeks</t>
  </si>
  <si>
    <t>UDA = Undevelopable Area</t>
  </si>
  <si>
    <t>IA = Impervious Area</t>
  </si>
  <si>
    <t>VB = Vegetative Buffer</t>
  </si>
  <si>
    <t>By affixing my professional seal and signature on this form, I hereby certify that the proposed development meets all the</t>
  </si>
  <si>
    <t>criterial listed in the supplemental instructions.</t>
  </si>
  <si>
    <t>Comments?</t>
  </si>
  <si>
    <t>Lot Size:</t>
  </si>
  <si>
    <t>Part of Larger Development:</t>
  </si>
  <si>
    <t>Impervious Area:</t>
  </si>
  <si>
    <t>Vegetative Buffer: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</si>
</sst>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409]d\-mmm\-yy;@"/>
    <numFmt numFmtId="165" formatCode="0."/>
    <numFmt numFmtId="166" formatCode="#,##0.000000"/>
    <numFmt numFmtId="167" formatCode="[$-409]d\ mmmm\ yyyy;@"/>
    <numFmt numFmtId="168" formatCode="[$-409]dd\ mmmm\ yyyy;@"/>
    <numFmt numFmtId="169" formatCode="[&lt;=9999999]###\-####;\(###\)\ ###\-####"/>
    <numFmt numFmtId="170" formatCode="\-#,##0.000000"/>
    <numFmt numFmtId="171" formatCode="0.0"/>
    <numFmt numFmtId="172" formatCode="[$-409]mmmm\ d\,\ yyyy;@"/>
    <numFmt numFmtId="173" formatCode="00\ 00\ 00\ 0\ 000\ 000.000"/>
    <numFmt numFmtId="174" formatCode="0.0000"/>
    <numFmt numFmtId="175" formatCode="[$-409]dd\ mmmm\ yyyy\ h:mm\ AM/PM;@"/>
    <numFmt numFmtId="176" formatCode="0\)"/>
    <numFmt numFmtId="177" formatCode="_(* #,##0_);_(* \(#,##0\);_(* &quot;-&quot;??_);_(@_)"/>
    <numFmt numFmtId="178" formatCode="_(* #,##0.0000_);_(* \(#,##0.0000\);_(* &quot;-&quot;??_);_(@_)"/>
    <numFmt numFmtId="179" formatCode="0.0%"/>
    <numFmt numFmtId="180" formatCode="#,##0.000"/>
  </numFmts>
  <fonts count="25" x14ac:knownFonts="1">
    <font>
      <sz val="11"/>
      <color theme="1"/>
      <name val="Calibri"/>
      <family val="2"/>
      <scheme val="minor"/>
    </font>
    <font>
      <b/>
      <u/>
      <sz val="12"/>
      <color theme="1"/>
      <name val="Calibri"/>
      <family val="2"/>
      <scheme val="minor"/>
    </font>
    <font>
      <b/>
      <sz val="18"/>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u/>
      <sz val="11"/>
      <color theme="10"/>
      <name val="Calibri"/>
      <family val="2"/>
      <scheme val="minor"/>
    </font>
    <font>
      <b/>
      <u/>
      <sz val="16"/>
      <color theme="1"/>
      <name val="Calibri"/>
      <family val="2"/>
      <scheme val="minor"/>
    </font>
    <font>
      <sz val="12"/>
      <color theme="1"/>
      <name val="Calibri"/>
      <family val="2"/>
      <scheme val="minor"/>
    </font>
    <font>
      <u/>
      <sz val="12"/>
      <color theme="1"/>
      <name val="Calibri"/>
      <family val="2"/>
      <scheme val="minor"/>
    </font>
    <font>
      <sz val="11"/>
      <color theme="1"/>
      <name val="Calibri"/>
      <family val="2"/>
    </font>
    <font>
      <b/>
      <sz val="16"/>
      <color theme="1"/>
      <name val="Calibri"/>
      <family val="2"/>
      <scheme val="minor"/>
    </font>
    <font>
      <sz val="14"/>
      <color theme="1"/>
      <name val="Calibri"/>
      <family val="2"/>
      <scheme val="minor"/>
    </font>
    <font>
      <sz val="9"/>
      <color theme="1"/>
      <name val="Calibri"/>
      <family val="2"/>
      <scheme val="minor"/>
    </font>
    <font>
      <sz val="9"/>
      <color indexed="81"/>
      <name val="Tahoma"/>
      <family val="2"/>
    </font>
    <font>
      <b/>
      <sz val="9"/>
      <color indexed="81"/>
      <name val="Tahoma"/>
      <family val="2"/>
    </font>
    <font>
      <sz val="8"/>
      <name val="Calibri"/>
      <family val="2"/>
      <scheme val="minor"/>
    </font>
    <font>
      <u/>
      <sz val="10"/>
      <color theme="10"/>
      <name val="Calibri"/>
      <family val="2"/>
      <scheme val="minor"/>
    </font>
    <font>
      <sz val="10"/>
      <color indexed="81"/>
      <name val="Tahoma"/>
      <family val="2"/>
    </font>
    <font>
      <b/>
      <sz val="10"/>
      <color indexed="81"/>
      <name val="Tahoma"/>
      <family val="2"/>
    </font>
    <font>
      <b/>
      <sz val="11"/>
      <color theme="1"/>
      <name val="Calibri"/>
      <family val="2"/>
      <scheme val="minor"/>
    </font>
    <font>
      <b/>
      <sz val="11"/>
      <color theme="0"/>
      <name val="Calibri"/>
      <family val="2"/>
      <scheme val="minor"/>
    </font>
    <font>
      <b/>
      <sz val="12"/>
      <color theme="1"/>
      <name val="Calibri"/>
      <family val="2"/>
    </font>
    <font>
      <sz val="11"/>
      <color theme="1"/>
      <name val="Calibri"/>
      <family val="2"/>
      <scheme val="minor"/>
    </font>
    <font>
      <b/>
      <u/>
      <sz val="10"/>
      <color theme="1"/>
      <name val="Calibri"/>
      <family val="2"/>
      <scheme val="minor"/>
    </font>
  </fonts>
  <fills count="10">
    <fill>
      <patternFill patternType="none"/>
    </fill>
    <fill>
      <patternFill patternType="gray125"/>
    </fill>
    <fill>
      <patternFill patternType="solid">
        <fgColor theme="7" tint="0.59996337778862885"/>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rgb="FFFFFFCC"/>
        <bgColor indexed="64"/>
      </patternFill>
    </fill>
    <fill>
      <patternFill patternType="solid">
        <fgColor rgb="FFFF0000"/>
        <bgColor indexed="64"/>
      </patternFill>
    </fill>
    <fill>
      <patternFill patternType="solid">
        <fgColor theme="4"/>
        <bgColor theme="4"/>
      </patternFill>
    </fill>
    <fill>
      <patternFill patternType="solid">
        <fgColor theme="7" tint="0.79998168889431442"/>
        <bgColor indexed="64"/>
      </patternFill>
    </fill>
    <fill>
      <patternFill patternType="solid">
        <fgColor theme="8" tint="0.59999389629810485"/>
        <bgColor indexed="64"/>
      </patternFill>
    </fill>
  </fills>
  <borders count="2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double">
        <color auto="1"/>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style="hair">
        <color auto="1"/>
      </left>
      <right style="thin">
        <color theme="4" tint="0.39994506668294322"/>
      </right>
      <top style="hair">
        <color auto="1"/>
      </top>
      <bottom style="hair">
        <color auto="1"/>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right/>
      <top style="thick">
        <color auto="1"/>
      </top>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xf numFmtId="43" fontId="23" fillId="0" borderId="0" applyFont="0" applyFill="0" applyBorder="0" applyAlignment="0" applyProtection="0"/>
    <xf numFmtId="9" fontId="23" fillId="0" borderId="0" applyFont="0" applyFill="0" applyBorder="0" applyAlignment="0" applyProtection="0"/>
  </cellStyleXfs>
  <cellXfs count="202">
    <xf numFmtId="0" fontId="0" fillId="0" borderId="0" xfId="0"/>
    <xf numFmtId="0" fontId="5"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0" fillId="0" borderId="0" xfId="0" applyAlignment="1">
      <alignment vertical="center"/>
    </xf>
    <xf numFmtId="165" fontId="0" fillId="0" borderId="0" xfId="0" applyNumberFormat="1" applyAlignment="1">
      <alignment horizontal="center" vertical="center"/>
    </xf>
    <xf numFmtId="0" fontId="1"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vertical="center"/>
    </xf>
    <xf numFmtId="0" fontId="6" fillId="0" borderId="0" xfId="1" applyBorder="1" applyAlignment="1" applyProtection="1">
      <alignment vertical="center"/>
    </xf>
    <xf numFmtId="0" fontId="1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10" fillId="0" borderId="0" xfId="0" applyFont="1" applyAlignment="1">
      <alignment horizontal="center" vertical="center"/>
    </xf>
    <xf numFmtId="165" fontId="8" fillId="0" borderId="0" xfId="0" applyNumberFormat="1" applyFont="1" applyAlignment="1">
      <alignment horizontal="center" vertical="center"/>
    </xf>
    <xf numFmtId="0" fontId="8" fillId="0" borderId="0" xfId="0" applyFont="1" applyAlignment="1">
      <alignment vertical="center"/>
    </xf>
    <xf numFmtId="0" fontId="8" fillId="0" borderId="1" xfId="0" applyFont="1" applyBorder="1" applyAlignment="1">
      <alignment horizontal="center" vertical="center"/>
    </xf>
    <xf numFmtId="4" fontId="8" fillId="0" borderId="1" xfId="0" applyNumberFormat="1" applyFont="1" applyBorder="1" applyAlignment="1">
      <alignment vertical="center"/>
    </xf>
    <xf numFmtId="0" fontId="3" fillId="0" borderId="12" xfId="0" applyFont="1" applyBorder="1" applyAlignment="1">
      <alignment horizontal="center" vertical="center"/>
    </xf>
    <xf numFmtId="0" fontId="9" fillId="2" borderId="1" xfId="0" applyFont="1" applyFill="1" applyBorder="1" applyAlignment="1">
      <alignment vertical="center"/>
    </xf>
    <xf numFmtId="0" fontId="8" fillId="3" borderId="1" xfId="0" applyFont="1" applyFill="1" applyBorder="1" applyAlignment="1">
      <alignment vertical="center"/>
    </xf>
    <xf numFmtId="165" fontId="7" fillId="0" borderId="0" xfId="0" applyNumberFormat="1" applyFont="1" applyAlignment="1">
      <alignment vertical="center"/>
    </xf>
    <xf numFmtId="0" fontId="3" fillId="0" borderId="8" xfId="0" applyFont="1" applyBorder="1" applyAlignme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3" fillId="0" borderId="1" xfId="0" applyFont="1" applyBorder="1" applyAlignment="1">
      <alignment vertical="center"/>
    </xf>
    <xf numFmtId="0" fontId="0" fillId="0" borderId="0" xfId="0" applyAlignment="1">
      <alignment horizontal="center"/>
    </xf>
    <xf numFmtId="0" fontId="0" fillId="0" borderId="0" xfId="0" applyAlignment="1">
      <alignment horizontal="right" vertical="center"/>
    </xf>
    <xf numFmtId="2" fontId="0" fillId="0" borderId="0" xfId="0" applyNumberFormat="1"/>
    <xf numFmtId="2" fontId="0" fillId="0" borderId="0" xfId="0" applyNumberFormat="1" applyAlignment="1">
      <alignment vertical="center"/>
    </xf>
    <xf numFmtId="0" fontId="0" fillId="0" borderId="0" xfId="0" applyAlignment="1">
      <alignment horizontal="right"/>
    </xf>
    <xf numFmtId="165" fontId="3" fillId="0" borderId="0" xfId="0" applyNumberFormat="1" applyFont="1" applyAlignment="1">
      <alignment horizontal="center" vertical="top"/>
    </xf>
    <xf numFmtId="165" fontId="0" fillId="0" borderId="0" xfId="0" applyNumberFormat="1" applyAlignment="1">
      <alignment vertical="top" wrapText="1"/>
    </xf>
    <xf numFmtId="0" fontId="0" fillId="0" borderId="0" xfId="0" applyAlignment="1">
      <alignment vertical="top"/>
    </xf>
    <xf numFmtId="0" fontId="3" fillId="0" borderId="0" xfId="0" applyFont="1" applyAlignment="1">
      <alignment vertical="top" wrapText="1"/>
    </xf>
    <xf numFmtId="0" fontId="2" fillId="0" borderId="0" xfId="0" applyFont="1" applyAlignment="1">
      <alignment vertical="center" wrapText="1"/>
    </xf>
    <xf numFmtId="165" fontId="0" fillId="0" borderId="0" xfId="0" applyNumberFormat="1" applyAlignment="1">
      <alignment vertical="top"/>
    </xf>
    <xf numFmtId="165" fontId="3" fillId="0" borderId="0" xfId="0" applyNumberFormat="1" applyFont="1" applyAlignment="1">
      <alignment horizontal="center" vertical="center"/>
    </xf>
    <xf numFmtId="0" fontId="3" fillId="0" borderId="0" xfId="0" applyFont="1" applyAlignment="1">
      <alignment horizontal="left" vertical="top"/>
    </xf>
    <xf numFmtId="165" fontId="3" fillId="0" borderId="0" xfId="0" applyNumberFormat="1" applyFont="1" applyAlignment="1">
      <alignment vertical="top"/>
    </xf>
    <xf numFmtId="165" fontId="3" fillId="0" borderId="0" xfId="0" applyNumberFormat="1" applyFont="1" applyAlignment="1">
      <alignment vertical="top" wrapText="1"/>
    </xf>
    <xf numFmtId="0" fontId="3" fillId="0" borderId="0" xfId="0" applyFont="1" applyAlignment="1">
      <alignment vertical="center" wrapText="1"/>
    </xf>
    <xf numFmtId="165" fontId="3" fillId="0" borderId="0" xfId="0" applyNumberFormat="1" applyFont="1" applyAlignment="1">
      <alignment vertical="center"/>
    </xf>
    <xf numFmtId="0" fontId="3" fillId="6" borderId="12" xfId="0" applyFont="1" applyFill="1" applyBorder="1" applyAlignment="1">
      <alignment horizontal="center" vertical="center"/>
    </xf>
    <xf numFmtId="0" fontId="8" fillId="0" borderId="0" xfId="0" applyFont="1" applyAlignment="1">
      <alignment horizontal="left" vertical="center"/>
    </xf>
    <xf numFmtId="165" fontId="3" fillId="0" borderId="0" xfId="0" applyNumberFormat="1" applyFont="1" applyAlignment="1">
      <alignment horizontal="left" vertical="center"/>
    </xf>
    <xf numFmtId="165" fontId="0" fillId="0" borderId="0" xfId="0" applyNumberFormat="1" applyAlignment="1">
      <alignment horizontal="left" vertical="center"/>
    </xf>
    <xf numFmtId="0" fontId="3" fillId="4" borderId="0" xfId="0" applyFont="1" applyFill="1" applyAlignment="1">
      <alignment horizontal="center" vertical="center"/>
    </xf>
    <xf numFmtId="0" fontId="3" fillId="4" borderId="12" xfId="0" applyFont="1" applyFill="1" applyBorder="1" applyAlignment="1">
      <alignment horizontal="center" vertical="center"/>
    </xf>
    <xf numFmtId="0" fontId="3" fillId="0" borderId="3" xfId="0" applyFont="1" applyBorder="1" applyAlignment="1">
      <alignment horizontal="right" vertical="center"/>
    </xf>
    <xf numFmtId="164" fontId="3" fillId="0" borderId="3" xfId="0" applyNumberFormat="1" applyFont="1" applyBorder="1" applyAlignment="1">
      <alignment vertical="center"/>
    </xf>
    <xf numFmtId="0" fontId="8" fillId="0" borderId="12" xfId="0" applyFont="1" applyBorder="1" applyAlignment="1" applyProtection="1">
      <alignment horizontal="center" vertical="center"/>
      <protection locked="0"/>
    </xf>
    <xf numFmtId="0" fontId="3" fillId="4" borderId="0" xfId="0" applyFont="1" applyFill="1" applyAlignment="1">
      <alignment vertical="center"/>
    </xf>
    <xf numFmtId="0" fontId="3" fillId="0" borderId="0" xfId="0" applyFont="1" applyAlignment="1">
      <alignment horizontal="right" vertical="center" indent="1"/>
    </xf>
    <xf numFmtId="4" fontId="3"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left" vertical="center"/>
    </xf>
    <xf numFmtId="4" fontId="4" fillId="0" borderId="0" xfId="0" applyNumberFormat="1" applyFont="1" applyAlignment="1">
      <alignment horizontal="right" vertical="center"/>
    </xf>
    <xf numFmtId="3" fontId="0" fillId="0" borderId="0" xfId="0" applyNumberFormat="1"/>
    <xf numFmtId="3" fontId="3" fillId="4" borderId="12" xfId="0" applyNumberFormat="1" applyFont="1" applyFill="1" applyBorder="1" applyAlignment="1">
      <alignment vertical="center"/>
    </xf>
    <xf numFmtId="174" fontId="0" fillId="0" borderId="0" xfId="0" applyNumberFormat="1"/>
    <xf numFmtId="167" fontId="0" fillId="5" borderId="13" xfId="0" applyNumberFormat="1" applyFill="1" applyBorder="1" applyAlignment="1">
      <alignment horizontal="center"/>
    </xf>
    <xf numFmtId="0" fontId="0" fillId="5" borderId="14" xfId="0" applyFill="1" applyBorder="1" applyAlignment="1">
      <alignment horizontal="center"/>
    </xf>
    <xf numFmtId="2" fontId="0" fillId="0" borderId="0" xfId="0" applyNumberFormat="1" applyAlignment="1">
      <alignment horizontal="center"/>
    </xf>
    <xf numFmtId="168" fontId="0" fillId="0" borderId="0" xfId="0" applyNumberFormat="1" applyAlignment="1">
      <alignment horizontal="center"/>
    </xf>
    <xf numFmtId="3" fontId="0" fillId="0" borderId="0" xfId="0" applyNumberFormat="1" applyAlignment="1">
      <alignment horizontal="center"/>
    </xf>
    <xf numFmtId="2" fontId="0" fillId="0" borderId="0" xfId="0" applyNumberFormat="1" applyAlignment="1">
      <alignment horizontal="center" vertical="center"/>
    </xf>
    <xf numFmtId="168" fontId="0" fillId="0" borderId="0" xfId="0" quotePrefix="1" applyNumberFormat="1" applyAlignment="1">
      <alignment horizontal="center"/>
    </xf>
    <xf numFmtId="0" fontId="3" fillId="4" borderId="0" xfId="0" applyFont="1" applyFill="1" applyAlignment="1">
      <alignment horizontal="left" vertical="center"/>
    </xf>
    <xf numFmtId="0" fontId="20" fillId="0" borderId="0" xfId="0" applyFont="1" applyAlignment="1">
      <alignment horizontal="right" vertical="center"/>
    </xf>
    <xf numFmtId="0" fontId="0" fillId="0" borderId="18" xfId="0" applyBorder="1" applyAlignment="1">
      <alignment horizontal="right" vertical="center"/>
    </xf>
    <xf numFmtId="175" fontId="0" fillId="0" borderId="19" xfId="0" applyNumberFormat="1" applyBorder="1" applyAlignment="1">
      <alignment horizontal="center"/>
    </xf>
    <xf numFmtId="0" fontId="0" fillId="0" borderId="20" xfId="0" applyBorder="1" applyAlignment="1">
      <alignment horizontal="right" vertical="center"/>
    </xf>
    <xf numFmtId="0" fontId="0" fillId="8" borderId="21" xfId="0" applyFill="1" applyBorder="1" applyAlignment="1">
      <alignment horizontal="center"/>
    </xf>
    <xf numFmtId="175" fontId="0" fillId="8" borderId="13" xfId="0" applyNumberFormat="1" applyFill="1" applyBorder="1" applyAlignment="1">
      <alignment horizontal="center"/>
    </xf>
    <xf numFmtId="175" fontId="0" fillId="0" borderId="22" xfId="0" applyNumberFormat="1" applyBorder="1" applyAlignment="1">
      <alignment horizontal="center"/>
    </xf>
    <xf numFmtId="0" fontId="0" fillId="0" borderId="22" xfId="0" applyBorder="1" applyAlignment="1">
      <alignment horizontal="center"/>
    </xf>
    <xf numFmtId="0" fontId="0" fillId="0" borderId="23" xfId="0" applyBorder="1" applyAlignment="1">
      <alignment horizontal="right" vertical="center"/>
    </xf>
    <xf numFmtId="0" fontId="0" fillId="0" borderId="24" xfId="0" applyBorder="1" applyAlignment="1">
      <alignment horizontal="center"/>
    </xf>
    <xf numFmtId="0" fontId="21" fillId="7" borderId="15" xfId="0" applyFont="1" applyFill="1" applyBorder="1" applyAlignment="1">
      <alignment horizontal="center" vertical="center"/>
    </xf>
    <xf numFmtId="168" fontId="0" fillId="0" borderId="0" xfId="0" quotePrefix="1" applyNumberFormat="1" applyAlignment="1">
      <alignment horizontal="center" vertical="center"/>
    </xf>
    <xf numFmtId="0" fontId="0" fillId="0" borderId="0" xfId="0" applyAlignment="1">
      <alignment horizontal="center" vertical="center"/>
    </xf>
    <xf numFmtId="0" fontId="8" fillId="4" borderId="0" xfId="0" applyFont="1" applyFill="1" applyAlignment="1">
      <alignment vertical="center"/>
    </xf>
    <xf numFmtId="0" fontId="8" fillId="4" borderId="12" xfId="0" applyFont="1" applyFill="1" applyBorder="1" applyAlignment="1">
      <alignment horizontal="center" vertical="center"/>
    </xf>
    <xf numFmtId="165" fontId="8" fillId="4" borderId="0" xfId="0" applyNumberFormat="1" applyFont="1" applyFill="1" applyAlignment="1">
      <alignment horizontal="center" vertical="center"/>
    </xf>
    <xf numFmtId="0" fontId="8" fillId="4" borderId="0" xfId="0" applyFont="1" applyFill="1" applyAlignment="1">
      <alignment horizontal="right" vertical="center"/>
    </xf>
    <xf numFmtId="0" fontId="5" fillId="0" borderId="12" xfId="0" applyFont="1" applyBorder="1" applyAlignment="1" applyProtection="1">
      <alignment horizontal="center" vertical="center"/>
      <protection locked="0"/>
    </xf>
    <xf numFmtId="0" fontId="8" fillId="0" borderId="25" xfId="0" applyFont="1" applyBorder="1" applyAlignment="1">
      <alignment vertical="center"/>
    </xf>
    <xf numFmtId="0" fontId="8" fillId="0" borderId="0" xfId="0" applyFont="1" applyAlignment="1">
      <alignment horizontal="center" vertical="center"/>
    </xf>
    <xf numFmtId="3" fontId="20" fillId="0" borderId="0" xfId="0" applyNumberFormat="1" applyFont="1" applyAlignment="1">
      <alignment horizontal="center"/>
    </xf>
    <xf numFmtId="176" fontId="5" fillId="0" borderId="0" xfId="0" applyNumberFormat="1" applyFont="1" applyAlignment="1">
      <alignment horizontal="right" vertical="center"/>
    </xf>
    <xf numFmtId="176" fontId="5" fillId="4" borderId="0" xfId="0" applyNumberFormat="1" applyFont="1" applyFill="1" applyAlignment="1">
      <alignment horizontal="right" vertical="center"/>
    </xf>
    <xf numFmtId="176" fontId="5" fillId="0" borderId="0" xfId="0" applyNumberFormat="1" applyFont="1" applyAlignment="1">
      <alignment vertical="center"/>
    </xf>
    <xf numFmtId="0" fontId="3" fillId="9" borderId="0" xfId="0" applyFont="1" applyFill="1" applyAlignment="1">
      <alignment vertical="center"/>
    </xf>
    <xf numFmtId="0" fontId="3" fillId="9" borderId="0" xfId="0" applyFont="1" applyFill="1" applyAlignment="1">
      <alignment horizontal="right" vertical="center"/>
    </xf>
    <xf numFmtId="177" fontId="3" fillId="4" borderId="12" xfId="2" applyNumberFormat="1" applyFont="1" applyFill="1" applyBorder="1" applyAlignment="1">
      <alignment horizontal="center" vertical="center"/>
    </xf>
    <xf numFmtId="0" fontId="4" fillId="9" borderId="5" xfId="0" applyFont="1" applyFill="1" applyBorder="1" applyAlignment="1">
      <alignment vertical="center"/>
    </xf>
    <xf numFmtId="0" fontId="4" fillId="9" borderId="3" xfId="0" applyFont="1" applyFill="1" applyBorder="1" applyAlignment="1">
      <alignment vertical="center"/>
    </xf>
    <xf numFmtId="0" fontId="3" fillId="9" borderId="3" xfId="0" applyFont="1" applyFill="1" applyBorder="1" applyAlignment="1">
      <alignment vertical="center"/>
    </xf>
    <xf numFmtId="0" fontId="3" fillId="9" borderId="6" xfId="0" applyFont="1" applyFill="1" applyBorder="1" applyAlignment="1">
      <alignment vertical="center"/>
    </xf>
    <xf numFmtId="0" fontId="3" fillId="9" borderId="7" xfId="0" applyFont="1" applyFill="1" applyBorder="1" applyAlignment="1">
      <alignment vertical="center"/>
    </xf>
    <xf numFmtId="0" fontId="24" fillId="9" borderId="0" xfId="0" applyFont="1" applyFill="1" applyAlignment="1">
      <alignment horizontal="right" vertical="center"/>
    </xf>
    <xf numFmtId="0" fontId="24" fillId="9" borderId="0" xfId="0" applyFont="1" applyFill="1" applyAlignment="1">
      <alignment vertical="center"/>
    </xf>
    <xf numFmtId="0" fontId="3" fillId="9" borderId="8" xfId="0" applyFont="1" applyFill="1" applyBorder="1" applyAlignment="1">
      <alignment vertical="center"/>
    </xf>
    <xf numFmtId="0" fontId="3" fillId="9" borderId="9" xfId="0" applyFont="1" applyFill="1" applyBorder="1" applyAlignment="1">
      <alignment vertical="center"/>
    </xf>
    <xf numFmtId="0" fontId="3" fillId="9" borderId="1" xfId="0" applyFont="1" applyFill="1" applyBorder="1" applyAlignment="1">
      <alignment vertical="center"/>
    </xf>
    <xf numFmtId="0" fontId="3" fillId="9" borderId="1" xfId="0" applyFont="1" applyFill="1" applyBorder="1" applyAlignment="1">
      <alignment horizontal="right" vertical="center"/>
    </xf>
    <xf numFmtId="168" fontId="8" fillId="0" borderId="0" xfId="0" applyNumberFormat="1" applyFont="1" applyAlignment="1">
      <alignment horizontal="left" vertical="center"/>
    </xf>
    <xf numFmtId="0" fontId="4" fillId="0" borderId="1" xfId="0" applyFont="1" applyBorder="1" applyAlignment="1">
      <alignment vertical="top" wrapText="1"/>
    </xf>
    <xf numFmtId="0" fontId="8" fillId="0" borderId="12" xfId="0" applyFont="1" applyBorder="1" applyAlignment="1">
      <alignment horizontal="center" vertical="center"/>
    </xf>
    <xf numFmtId="43" fontId="3" fillId="4" borderId="12" xfId="2" applyFont="1" applyFill="1" applyBorder="1" applyAlignment="1">
      <alignment horizontal="center" vertical="center"/>
    </xf>
    <xf numFmtId="178" fontId="3" fillId="4" borderId="12" xfId="2" applyNumberFormat="1" applyFont="1" applyFill="1" applyBorder="1" applyAlignment="1">
      <alignment horizontal="center" vertical="center"/>
    </xf>
    <xf numFmtId="177" fontId="3" fillId="4" borderId="12" xfId="2" applyNumberFormat="1" applyFont="1" applyFill="1" applyBorder="1" applyAlignment="1">
      <alignment horizontal="right" vertical="center"/>
    </xf>
    <xf numFmtId="3" fontId="3" fillId="4" borderId="12" xfId="0" applyNumberFormat="1" applyFont="1" applyFill="1" applyBorder="1" applyAlignment="1">
      <alignment horizontal="center" vertical="center"/>
    </xf>
    <xf numFmtId="0" fontId="0" fillId="0" borderId="12" xfId="0" applyBorder="1" applyAlignment="1" applyProtection="1">
      <alignment horizontal="center" vertical="center"/>
      <protection locked="0"/>
    </xf>
    <xf numFmtId="0" fontId="0" fillId="0" borderId="12" xfId="0" applyBorder="1" applyAlignment="1">
      <alignment horizontal="center" vertical="center"/>
    </xf>
    <xf numFmtId="165" fontId="0" fillId="0" borderId="0" xfId="0" applyNumberFormat="1" applyAlignment="1">
      <alignment vertical="center"/>
    </xf>
    <xf numFmtId="0" fontId="3" fillId="4" borderId="0" xfId="0" applyFont="1" applyFill="1" applyAlignment="1">
      <alignment horizontal="right" vertical="center"/>
    </xf>
    <xf numFmtId="37" fontId="3" fillId="4" borderId="12" xfId="2" applyNumberFormat="1" applyFont="1" applyFill="1" applyBorder="1" applyAlignment="1">
      <alignment vertical="center"/>
    </xf>
    <xf numFmtId="9" fontId="3" fillId="4" borderId="12" xfId="3" applyFont="1" applyFill="1" applyBorder="1" applyAlignment="1">
      <alignment vertical="center"/>
    </xf>
    <xf numFmtId="0" fontId="3" fillId="4" borderId="12" xfId="0" applyFont="1" applyFill="1" applyBorder="1" applyAlignment="1">
      <alignment vertical="center"/>
    </xf>
    <xf numFmtId="0" fontId="3" fillId="4" borderId="26" xfId="0" applyFont="1" applyFill="1" applyBorder="1" applyAlignment="1">
      <alignment horizontal="center" vertical="center"/>
    </xf>
    <xf numFmtId="0" fontId="3" fillId="9" borderId="10" xfId="0" applyFont="1" applyFill="1" applyBorder="1" applyAlignment="1">
      <alignment vertical="center"/>
    </xf>
    <xf numFmtId="0" fontId="21" fillId="7" borderId="16" xfId="0" applyFont="1" applyFill="1" applyBorder="1" applyAlignment="1">
      <alignment horizontal="center" vertical="center"/>
    </xf>
    <xf numFmtId="0" fontId="21" fillId="7" borderId="17" xfId="0" applyFont="1" applyFill="1" applyBorder="1" applyAlignment="1">
      <alignment horizontal="center" vertical="center"/>
    </xf>
    <xf numFmtId="168" fontId="8" fillId="0" borderId="0" xfId="0" applyNumberFormat="1" applyFont="1" applyAlignment="1">
      <alignment horizontal="left" vertical="center"/>
    </xf>
    <xf numFmtId="0" fontId="0" fillId="0" borderId="0" xfId="0"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0" borderId="0" xfId="0" applyFont="1" applyAlignment="1">
      <alignment horizontal="right" vertical="center" wrapText="1"/>
    </xf>
    <xf numFmtId="0" fontId="7" fillId="0" borderId="0" xfId="0" applyFont="1" applyAlignment="1">
      <alignment horizontal="left" vertical="center"/>
    </xf>
    <xf numFmtId="16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173" fontId="3" fillId="0" borderId="1" xfId="0" applyNumberFormat="1" applyFont="1" applyBorder="1" applyAlignment="1" applyProtection="1">
      <alignment horizontal="right" vertical="center"/>
      <protection locked="0"/>
    </xf>
    <xf numFmtId="167" fontId="13" fillId="0" borderId="0" xfId="0" applyNumberFormat="1" applyFont="1" applyAlignment="1">
      <alignment horizontal="left" vertical="center"/>
    </xf>
    <xf numFmtId="0" fontId="3" fillId="0" borderId="0" xfId="0" applyFont="1" applyAlignment="1">
      <alignment horizontal="center" vertical="center"/>
    </xf>
    <xf numFmtId="170" fontId="3" fillId="0" borderId="2" xfId="0" applyNumberFormat="1" applyFont="1" applyBorder="1" applyAlignment="1" applyProtection="1">
      <alignment horizontal="right" vertical="center"/>
      <protection locked="0"/>
    </xf>
    <xf numFmtId="166" fontId="3" fillId="0" borderId="1" xfId="0" applyNumberFormat="1" applyFont="1" applyBorder="1" applyAlignment="1" applyProtection="1">
      <alignment horizontal="right" vertical="center"/>
      <protection locked="0"/>
    </xf>
    <xf numFmtId="0" fontId="3" fillId="0" borderId="2"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169" fontId="3" fillId="0" borderId="1" xfId="0" applyNumberFormat="1" applyFont="1" applyBorder="1" applyAlignment="1" applyProtection="1">
      <alignment horizontal="center" vertical="center"/>
      <protection locked="0"/>
    </xf>
    <xf numFmtId="0" fontId="17" fillId="0" borderId="2" xfId="1" applyFont="1" applyBorder="1" applyAlignment="1" applyProtection="1">
      <alignment horizontal="left" vertical="center"/>
      <protection locked="0"/>
    </xf>
    <xf numFmtId="0" fontId="3" fillId="0" borderId="5"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72" fontId="3" fillId="0" borderId="1" xfId="0" applyNumberFormat="1" applyFont="1" applyBorder="1" applyAlignment="1" applyProtection="1">
      <alignment horizontal="center" vertical="center"/>
      <protection locked="0"/>
    </xf>
    <xf numFmtId="0" fontId="17" fillId="0" borderId="1" xfId="1" applyFont="1" applyBorder="1" applyAlignment="1" applyProtection="1">
      <alignment horizontal="left" vertical="center"/>
      <protection locked="0"/>
    </xf>
    <xf numFmtId="169" fontId="3" fillId="0" borderId="2" xfId="0" applyNumberFormat="1"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hidden="1"/>
    </xf>
    <xf numFmtId="164" fontId="3" fillId="0" borderId="1" xfId="0" applyNumberFormat="1" applyFont="1" applyBorder="1" applyAlignment="1" applyProtection="1">
      <alignment horizontal="center" vertical="center"/>
      <protection hidden="1"/>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171" fontId="4" fillId="0" borderId="1" xfId="0" applyNumberFormat="1" applyFont="1" applyBorder="1" applyAlignment="1">
      <alignment horizontal="right" vertical="center"/>
    </xf>
    <xf numFmtId="4" fontId="3" fillId="0" borderId="1" xfId="0" applyNumberFormat="1" applyFont="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4" fontId="4" fillId="0" borderId="11" xfId="0" applyNumberFormat="1" applyFont="1" applyBorder="1" applyAlignment="1">
      <alignment horizontal="right" vertical="center"/>
    </xf>
    <xf numFmtId="166" fontId="3" fillId="0" borderId="1" xfId="0" applyNumberFormat="1" applyFont="1" applyBorder="1" applyAlignment="1" applyProtection="1">
      <alignment vertical="center"/>
      <protection locked="0"/>
    </xf>
    <xf numFmtId="170" fontId="3" fillId="0" borderId="2" xfId="0" applyNumberFormat="1" applyFont="1" applyBorder="1" applyAlignment="1" applyProtection="1">
      <alignment vertical="center"/>
      <protection locked="0"/>
    </xf>
    <xf numFmtId="4" fontId="3" fillId="0" borderId="1" xfId="0" applyNumberFormat="1" applyFont="1" applyBorder="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166" fontId="3" fillId="0" borderId="1" xfId="0" applyNumberFormat="1" applyFont="1" applyBorder="1" applyAlignment="1">
      <alignment vertical="center"/>
    </xf>
    <xf numFmtId="0" fontId="3" fillId="0" borderId="2" xfId="0" applyFont="1" applyBorder="1" applyAlignment="1">
      <alignment horizontal="center" vertical="center"/>
    </xf>
    <xf numFmtId="170" fontId="3" fillId="0" borderId="2" xfId="0" applyNumberFormat="1" applyFont="1" applyBorder="1" applyAlignment="1">
      <alignment vertical="center"/>
    </xf>
    <xf numFmtId="0" fontId="17" fillId="0" borderId="2" xfId="1" applyFont="1" applyBorder="1" applyAlignment="1" applyProtection="1">
      <alignment horizontal="left" vertical="center"/>
    </xf>
    <xf numFmtId="169" fontId="3" fillId="0" borderId="1" xfId="0" applyNumberFormat="1" applyFont="1" applyBorder="1" applyAlignment="1">
      <alignment horizontal="center" vertical="center"/>
    </xf>
    <xf numFmtId="4" fontId="3" fillId="0" borderId="4" xfId="0" applyNumberFormat="1" applyFont="1" applyBorder="1" applyAlignment="1">
      <alignment horizontal="right" vertical="center"/>
    </xf>
    <xf numFmtId="4" fontId="3" fillId="0" borderId="2" xfId="0" applyNumberFormat="1" applyFont="1" applyBorder="1" applyAlignment="1">
      <alignment horizontal="right" vertical="center"/>
    </xf>
    <xf numFmtId="173" fontId="3" fillId="0" borderId="1" xfId="0" applyNumberFormat="1" applyFont="1" applyBorder="1" applyAlignment="1">
      <alignment horizontal="right" vertical="center"/>
    </xf>
    <xf numFmtId="3" fontId="4" fillId="0" borderId="11" xfId="0" applyNumberFormat="1" applyFont="1" applyBorder="1" applyAlignment="1">
      <alignment horizontal="right" vertical="center"/>
    </xf>
    <xf numFmtId="3" fontId="3" fillId="0" borderId="2" xfId="0" applyNumberFormat="1" applyFont="1" applyBorder="1" applyAlignment="1" applyProtection="1">
      <alignment horizontal="right" vertical="center"/>
      <protection locked="0"/>
    </xf>
    <xf numFmtId="3" fontId="3" fillId="0" borderId="2" xfId="0" applyNumberFormat="1" applyFont="1" applyBorder="1" applyAlignment="1">
      <alignment horizontal="right" vertical="center"/>
    </xf>
    <xf numFmtId="3" fontId="3" fillId="0" borderId="4" xfId="0" applyNumberFormat="1" applyFont="1" applyBorder="1" applyAlignment="1">
      <alignment horizontal="right" vertical="center"/>
    </xf>
    <xf numFmtId="3" fontId="3" fillId="0" borderId="4" xfId="0" applyNumberFormat="1" applyFont="1" applyBorder="1" applyAlignment="1" applyProtection="1">
      <alignment horizontal="right" vertical="center"/>
      <protection locked="0"/>
    </xf>
    <xf numFmtId="0" fontId="3" fillId="9" borderId="0" xfId="0" applyFont="1" applyFill="1" applyAlignment="1">
      <alignment horizontal="left" vertical="center" wrapText="1"/>
    </xf>
    <xf numFmtId="0" fontId="3" fillId="9" borderId="8"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9" borderId="10" xfId="0" applyFont="1" applyFill="1" applyBorder="1" applyAlignment="1">
      <alignment horizontal="left" vertical="center" wrapText="1"/>
    </xf>
    <xf numFmtId="3" fontId="3" fillId="0" borderId="1" xfId="0" applyNumberFormat="1" applyFont="1" applyBorder="1" applyAlignment="1" applyProtection="1">
      <alignment horizontal="right" vertical="center"/>
      <protection locked="0"/>
    </xf>
    <xf numFmtId="3" fontId="3" fillId="0" borderId="1" xfId="0" applyNumberFormat="1" applyFont="1" applyBorder="1" applyAlignment="1">
      <alignment horizontal="right" vertical="center"/>
    </xf>
    <xf numFmtId="179" fontId="3" fillId="0" borderId="1" xfId="3" applyNumberFormat="1" applyFont="1" applyBorder="1" applyAlignment="1" applyProtection="1">
      <alignment horizontal="right" vertical="center"/>
    </xf>
    <xf numFmtId="180" fontId="3" fillId="0" borderId="1" xfId="0" applyNumberFormat="1" applyFont="1" applyBorder="1" applyAlignment="1" applyProtection="1">
      <alignment horizontal="right" vertical="center"/>
      <protection locked="0"/>
    </xf>
    <xf numFmtId="179" fontId="3" fillId="0" borderId="1" xfId="3" applyNumberFormat="1" applyFont="1" applyBorder="1" applyAlignment="1">
      <alignment horizontal="right" vertical="center"/>
    </xf>
    <xf numFmtId="0" fontId="3" fillId="0" borderId="1" xfId="0" applyFont="1" applyBorder="1" applyAlignment="1" applyProtection="1">
      <alignment horizontal="right" vertical="center"/>
      <protection locked="0"/>
    </xf>
    <xf numFmtId="180" fontId="3" fillId="0" borderId="2" xfId="0" applyNumberFormat="1"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179" fontId="3" fillId="0" borderId="2" xfId="3" applyNumberFormat="1" applyFont="1" applyBorder="1" applyAlignment="1">
      <alignment horizontal="right" vertical="center"/>
    </xf>
  </cellXfs>
  <cellStyles count="4">
    <cellStyle name="Comma" xfId="2" builtinId="3"/>
    <cellStyle name="Hyperlink" xfId="1" builtinId="8"/>
    <cellStyle name="Normal" xfId="0" builtinId="0"/>
    <cellStyle name="Percent" xfId="3" builtinId="5"/>
  </cellStyles>
  <dxfs count="302">
    <dxf>
      <numFmt numFmtId="3" formatCode="#,##0"/>
    </dxf>
    <dxf>
      <numFmt numFmtId="174" formatCode="0.0000"/>
    </dxf>
    <dxf>
      <numFmt numFmtId="174" formatCode="0.0000"/>
    </dxf>
    <dxf>
      <numFmt numFmtId="3" formatCode="#,##0"/>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81" formatCode="#,##0.0000"/>
    </dxf>
    <dxf>
      <fill>
        <patternFill>
          <bgColor theme="9" tint="0.59996337778862885"/>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numFmt numFmtId="174" formatCode="0.0000"/>
    </dxf>
    <dxf>
      <fill>
        <patternFill>
          <bgColor theme="9" tint="0.59996337778862885"/>
        </patternFill>
      </fill>
    </dxf>
    <dxf>
      <numFmt numFmtId="3" formatCode="#,##0"/>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81" formatCode="#,##0.0000"/>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numFmt numFmtId="174" formatCode="0.0000"/>
    </dxf>
    <dxf>
      <numFmt numFmtId="3" formatCode="#,##0"/>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numFmt numFmtId="174" formatCode="0.0000"/>
    </dxf>
    <dxf>
      <numFmt numFmtId="3" formatCode="#,##0"/>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rgb="FFFF0000"/>
        </patternFill>
      </fill>
    </dxf>
    <dxf>
      <fill>
        <patternFill>
          <bgColor theme="9" tint="0.59996337778862885"/>
        </patternFill>
      </fill>
    </dxf>
    <dxf>
      <fill>
        <patternFill>
          <bgColor theme="5" tint="0.59996337778862885"/>
        </patternFill>
      </fill>
    </dxf>
    <dxf>
      <fill>
        <patternFill>
          <bgColor theme="7" tint="0.59996337778862885"/>
        </patternFill>
      </fill>
    </dxf>
    <dxf>
      <numFmt numFmtId="181" formatCode="#,##0.0000"/>
    </dxf>
    <dxf>
      <numFmt numFmtId="3" formatCode="#,##0"/>
    </dxf>
    <dxf>
      <fill>
        <patternFill>
          <bgColor theme="9" tint="0.59996337778862885"/>
        </patternFill>
      </fill>
    </dxf>
    <dxf>
      <fill>
        <patternFill>
          <bgColor theme="9" tint="0.59996337778862885"/>
        </patternFill>
      </fill>
    </dxf>
    <dxf>
      <fill>
        <patternFill>
          <bgColor theme="5" tint="0.59996337778862885"/>
        </patternFill>
      </fill>
    </dxf>
    <dxf>
      <numFmt numFmtId="181" formatCode="#,##0.0000"/>
    </dxf>
    <dxf>
      <numFmt numFmtId="3" formatCode="#,##0"/>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rgb="FFFF0000"/>
        </patternFill>
      </fill>
    </dxf>
    <dxf>
      <fill>
        <patternFill>
          <bgColor theme="5" tint="0.59996337778862885"/>
        </patternFill>
      </fill>
    </dxf>
    <dxf>
      <numFmt numFmtId="181" formatCode="#,##0.0000"/>
    </dxf>
    <dxf>
      <numFmt numFmtId="3" formatCode="#,##0"/>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9" tint="0.59996337778862885"/>
        </patternFill>
      </fill>
    </dxf>
    <dxf>
      <fill>
        <patternFill>
          <bgColor rgb="FFFF0000"/>
        </patternFill>
      </fill>
    </dxf>
    <dxf>
      <fill>
        <patternFill>
          <bgColor rgb="FFFF0000"/>
        </patternFill>
      </fill>
    </dxf>
    <dxf>
      <fill>
        <patternFill>
          <bgColor theme="9" tint="0.59996337778862885"/>
        </patternFill>
      </fill>
    </dxf>
    <dxf>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numFmt numFmtId="3" formatCode="#,##0"/>
    </dxf>
    <dxf>
      <numFmt numFmtId="181" formatCode="#,##0.0000"/>
    </dxf>
    <dxf>
      <fill>
        <patternFill>
          <bgColor theme="9" tint="0.59996337778862885"/>
        </patternFill>
      </fill>
    </dxf>
    <dxf>
      <fill>
        <patternFill>
          <bgColor theme="9" tint="0.59996337778862885"/>
        </patternFill>
      </fill>
    </dxf>
    <dxf>
      <numFmt numFmtId="3" formatCode="#,##0"/>
    </dxf>
    <dxf>
      <fill>
        <patternFill>
          <bgColor theme="5" tint="0.59996337778862885"/>
        </patternFill>
      </fill>
    </dxf>
    <dxf>
      <numFmt numFmtId="181" formatCode="#,##0.0000"/>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rgb="FFFF0000"/>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numFmt numFmtId="181" formatCode="#,##0.0000"/>
    </dxf>
    <dxf>
      <numFmt numFmtId="3" formatCode="#,##0"/>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numFmt numFmtId="3" formatCode="#,##0"/>
    </dxf>
    <dxf>
      <numFmt numFmtId="174" formatCode="0.0000"/>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5" tint="0.59996337778862885"/>
        </patternFill>
      </fill>
    </dxf>
    <dxf>
      <numFmt numFmtId="181" formatCode="#,##0.0000"/>
    </dxf>
    <dxf>
      <numFmt numFmtId="3" formatCode="#,##0"/>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rgb="FFFF0000"/>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rgb="FFFF0000"/>
        </patternFill>
      </fill>
    </dxf>
    <dxf>
      <fill>
        <patternFill>
          <bgColor theme="7"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7"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b/>
        <i val="0"/>
        <color theme="0"/>
      </font>
    </dxf>
    <dxf>
      <fill>
        <patternFill>
          <bgColor theme="9" tint="0.59996337778862885"/>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7</xdr:col>
      <xdr:colOff>130071</xdr:colOff>
      <xdr:row>34</xdr:row>
      <xdr:rowOff>10613</xdr:rowOff>
    </xdr:from>
    <xdr:to>
      <xdr:col>7</xdr:col>
      <xdr:colOff>972716</xdr:colOff>
      <xdr:row>34</xdr:row>
      <xdr:rowOff>742329</xdr:rowOff>
    </xdr:to>
    <xdr:pic>
      <xdr:nvPicPr>
        <xdr:cNvPr id="2" name="Picture 1">
          <a:extLst>
            <a:ext uri="{FF2B5EF4-FFF2-40B4-BE49-F238E27FC236}">
              <a16:creationId xmlns:a16="http://schemas.microsoft.com/office/drawing/2014/main" id="{E8EBD8AE-BC5B-44CD-9690-52D786B55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762727" y="8424363"/>
          <a:ext cx="838835" cy="735526"/>
        </a:xfrm>
        <a:prstGeom prst="rect">
          <a:avLst/>
        </a:prstGeom>
        <a:noFill/>
        <a:ln>
          <a:noFill/>
        </a:ln>
      </xdr:spPr>
    </xdr:pic>
    <xdr:clientData/>
  </xdr:twoCellAnchor>
  <xdr:twoCellAnchor editAs="oneCell">
    <xdr:from>
      <xdr:col>5</xdr:col>
      <xdr:colOff>150939</xdr:colOff>
      <xdr:row>33</xdr:row>
      <xdr:rowOff>75975</xdr:rowOff>
    </xdr:from>
    <xdr:to>
      <xdr:col>5</xdr:col>
      <xdr:colOff>968183</xdr:colOff>
      <xdr:row>33</xdr:row>
      <xdr:rowOff>817020</xdr:rowOff>
    </xdr:to>
    <xdr:pic>
      <xdr:nvPicPr>
        <xdr:cNvPr id="3" name="Picture 2">
          <a:extLst>
            <a:ext uri="{FF2B5EF4-FFF2-40B4-BE49-F238E27FC236}">
              <a16:creationId xmlns:a16="http://schemas.microsoft.com/office/drawing/2014/main" id="{B595BF04-42E6-4C10-BEE1-BE043548E2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657580" y="8430194"/>
          <a:ext cx="805814" cy="733425"/>
        </a:xfrm>
        <a:prstGeom prst="rect">
          <a:avLst/>
        </a:prstGeom>
        <a:noFill/>
        <a:ln>
          <a:noFill/>
        </a:ln>
      </xdr:spPr>
    </xdr:pic>
    <xdr:clientData/>
  </xdr:twoCellAnchor>
  <xdr:twoCellAnchor editAs="oneCell">
    <xdr:from>
      <xdr:col>5</xdr:col>
      <xdr:colOff>191277</xdr:colOff>
      <xdr:row>30</xdr:row>
      <xdr:rowOff>20804</xdr:rowOff>
    </xdr:from>
    <xdr:to>
      <xdr:col>5</xdr:col>
      <xdr:colOff>930417</xdr:colOff>
      <xdr:row>30</xdr:row>
      <xdr:rowOff>745672</xdr:rowOff>
    </xdr:to>
    <xdr:pic>
      <xdr:nvPicPr>
        <xdr:cNvPr id="4" name="Picture 3">
          <a:extLst>
            <a:ext uri="{FF2B5EF4-FFF2-40B4-BE49-F238E27FC236}">
              <a16:creationId xmlns:a16="http://schemas.microsoft.com/office/drawing/2014/main" id="{87896FF4-B3F3-4076-A64F-F305FA976F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97918" y="5200023"/>
          <a:ext cx="739140" cy="724868"/>
        </a:xfrm>
        <a:prstGeom prst="rect">
          <a:avLst/>
        </a:prstGeom>
        <a:ln>
          <a:noFill/>
        </a:ln>
      </xdr:spPr>
    </xdr:pic>
    <xdr:clientData/>
  </xdr:twoCellAnchor>
  <xdr:twoCellAnchor editAs="oneCell">
    <xdr:from>
      <xdr:col>5</xdr:col>
      <xdr:colOff>97757</xdr:colOff>
      <xdr:row>32</xdr:row>
      <xdr:rowOff>72107</xdr:rowOff>
    </xdr:from>
    <xdr:to>
      <xdr:col>5</xdr:col>
      <xdr:colOff>929940</xdr:colOff>
      <xdr:row>32</xdr:row>
      <xdr:rowOff>784577</xdr:rowOff>
    </xdr:to>
    <xdr:pic>
      <xdr:nvPicPr>
        <xdr:cNvPr id="5" name="Picture 4">
          <a:extLst>
            <a:ext uri="{FF2B5EF4-FFF2-40B4-BE49-F238E27FC236}">
              <a16:creationId xmlns:a16="http://schemas.microsoft.com/office/drawing/2014/main" id="{C8F303D6-54EA-4B29-8E92-D7989A5E198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1220179" y="5846638"/>
          <a:ext cx="834088" cy="723900"/>
        </a:xfrm>
        <a:prstGeom prst="rect">
          <a:avLst/>
        </a:prstGeom>
        <a:noFill/>
        <a:ln>
          <a:noFill/>
        </a:ln>
      </xdr:spPr>
    </xdr:pic>
    <xdr:clientData/>
  </xdr:twoCellAnchor>
  <xdr:twoCellAnchor editAs="oneCell">
    <xdr:from>
      <xdr:col>5</xdr:col>
      <xdr:colOff>188084</xdr:colOff>
      <xdr:row>31</xdr:row>
      <xdr:rowOff>47311</xdr:rowOff>
    </xdr:from>
    <xdr:to>
      <xdr:col>5</xdr:col>
      <xdr:colOff>893438</xdr:colOff>
      <xdr:row>31</xdr:row>
      <xdr:rowOff>784546</xdr:rowOff>
    </xdr:to>
    <xdr:pic>
      <xdr:nvPicPr>
        <xdr:cNvPr id="6" name="Picture 5" descr="Logo&#10;&#10;Description automatically generated">
          <a:extLst>
            <a:ext uri="{FF2B5EF4-FFF2-40B4-BE49-F238E27FC236}">
              <a16:creationId xmlns:a16="http://schemas.microsoft.com/office/drawing/2014/main" id="{4E0532EC-50BC-44FA-BAB5-BA9C305969F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10506" y="4998327"/>
          <a:ext cx="714879" cy="733425"/>
        </a:xfrm>
        <a:prstGeom prst="rect">
          <a:avLst/>
        </a:prstGeom>
        <a:noFill/>
        <a:ln>
          <a:noFill/>
        </a:ln>
      </xdr:spPr>
    </xdr:pic>
    <xdr:clientData/>
  </xdr:twoCellAnchor>
  <xdr:twoCellAnchor editAs="oneCell">
    <xdr:from>
      <xdr:col>5</xdr:col>
      <xdr:colOff>39686</xdr:colOff>
      <xdr:row>34</xdr:row>
      <xdr:rowOff>198439</xdr:rowOff>
    </xdr:from>
    <xdr:to>
      <xdr:col>5</xdr:col>
      <xdr:colOff>1387197</xdr:colOff>
      <xdr:row>34</xdr:row>
      <xdr:rowOff>701927</xdr:rowOff>
    </xdr:to>
    <xdr:pic>
      <xdr:nvPicPr>
        <xdr:cNvPr id="9" name="Picture 8">
          <a:extLst>
            <a:ext uri="{FF2B5EF4-FFF2-40B4-BE49-F238E27FC236}">
              <a16:creationId xmlns:a16="http://schemas.microsoft.com/office/drawing/2014/main" id="{E9E2A1E4-6742-381C-AC10-7F2ACC1B7B1E}"/>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1267" b="19271"/>
        <a:stretch/>
      </xdr:blipFill>
      <xdr:spPr>
        <a:xfrm>
          <a:off x="11175999" y="7635877"/>
          <a:ext cx="1355131" cy="4958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55722</xdr:rowOff>
        </xdr:to>
        <xdr:pic>
          <xdr:nvPicPr>
            <xdr:cNvPr id="10" name="Picture 9">
              <a:extLst>
                <a:ext uri="{FF2B5EF4-FFF2-40B4-BE49-F238E27FC236}">
                  <a16:creationId xmlns:a16="http://schemas.microsoft.com/office/drawing/2014/main" id="{CE2470BC-33E5-4748-985B-FEE2ADD29C05}"/>
                </a:ext>
              </a:extLst>
            </xdr:cNvPr>
            <xdr:cNvPicPr>
              <a:picLocks noChangeAspect="1" noChangeArrowheads="1"/>
              <a:extLst>
                <a:ext uri="{84589F7E-364E-4C9E-8A38-B11213B215E9}">
                  <a14:cameraTool cellRange="Logo" spid="_x0000_s1921"/>
                </a:ext>
              </a:extLst>
            </xdr:cNvPicPr>
          </xdr:nvPicPr>
          <xdr:blipFill>
            <a:blip xmlns:r="http://schemas.openxmlformats.org/officeDocument/2006/relationships" r:embed="rId7"/>
            <a:srcRect/>
            <a:stretch>
              <a:fillRect/>
            </a:stretch>
          </xdr:blipFill>
          <xdr:spPr bwMode="auto">
            <a:xfrm>
              <a:off x="7699375" y="5179219"/>
              <a:ext cx="1428750" cy="82351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5</xdr:col>
      <xdr:colOff>210264</xdr:colOff>
      <xdr:row>29</xdr:row>
      <xdr:rowOff>19843</xdr:rowOff>
    </xdr:from>
    <xdr:to>
      <xdr:col>5</xdr:col>
      <xdr:colOff>968136</xdr:colOff>
      <xdr:row>30</xdr:row>
      <xdr:rowOff>2411</xdr:rowOff>
    </xdr:to>
    <xdr:pic>
      <xdr:nvPicPr>
        <xdr:cNvPr id="8" name="Picture 7">
          <a:extLst>
            <a:ext uri="{FF2B5EF4-FFF2-40B4-BE49-F238E27FC236}">
              <a16:creationId xmlns:a16="http://schemas.microsoft.com/office/drawing/2014/main" id="{7BC1A66E-8650-4A81-8B77-0FC57CDCD1E2}"/>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643" t="4177" r="80564" b="40219"/>
        <a:stretch>
          <a:fillRect/>
        </a:stretch>
      </xdr:blipFill>
      <xdr:spPr bwMode="auto">
        <a:xfrm>
          <a:off x="5716905" y="5199062"/>
          <a:ext cx="754062" cy="74655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31</xdr:col>
      <xdr:colOff>167640</xdr:colOff>
      <xdr:row>110</xdr:row>
      <xdr:rowOff>81915</xdr:rowOff>
    </xdr:from>
    <xdr:ext cx="712568" cy="259080"/>
    <xdr:pic>
      <xdr:nvPicPr>
        <xdr:cNvPr id="4" name="Picture 3">
          <a:extLst>
            <a:ext uri="{FF2B5EF4-FFF2-40B4-BE49-F238E27FC236}">
              <a16:creationId xmlns:a16="http://schemas.microsoft.com/office/drawing/2014/main" id="{B8AA314E-F956-4EED-810D-A9415F87B1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9640" y="1783651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158750</xdr:colOff>
          <xdr:row>4</xdr:row>
          <xdr:rowOff>61516</xdr:rowOff>
        </xdr:to>
        <xdr:pic>
          <xdr:nvPicPr>
            <xdr:cNvPr id="11" name="Picture 10">
              <a:extLst>
                <a:ext uri="{FF2B5EF4-FFF2-40B4-BE49-F238E27FC236}">
                  <a16:creationId xmlns:a16="http://schemas.microsoft.com/office/drawing/2014/main" id="{EB13502B-D0D9-5F78-64C9-1E58D93AA766}"/>
                </a:ext>
              </a:extLst>
            </xdr:cNvPr>
            <xdr:cNvPicPr>
              <a:picLocks noChangeAspect="1" noChangeArrowheads="1"/>
              <a:extLst>
                <a:ext uri="{84589F7E-364E-4C9E-8A38-B11213B215E9}">
                  <a14:cameraTool cellRange="Logo" spid="_x0000_s19029"/>
                </a:ext>
              </a:extLst>
            </xdr:cNvPicPr>
          </xdr:nvPicPr>
          <xdr:blipFill>
            <a:blip xmlns:r="http://schemas.openxmlformats.org/officeDocument/2006/relationships" r:embed="rId2"/>
            <a:srcRect/>
            <a:stretch>
              <a:fillRect/>
            </a:stretch>
          </xdr:blipFill>
          <xdr:spPr bwMode="auto">
            <a:xfrm>
              <a:off x="0" y="0"/>
              <a:ext cx="1428750" cy="82351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20320</xdr:colOff>
          <xdr:row>0</xdr:row>
          <xdr:rowOff>0</xdr:rowOff>
        </xdr:from>
        <xdr:to>
          <xdr:col>52</xdr:col>
          <xdr:colOff>115570</xdr:colOff>
          <xdr:row>4</xdr:row>
          <xdr:rowOff>61516</xdr:rowOff>
        </xdr:to>
        <xdr:pic>
          <xdr:nvPicPr>
            <xdr:cNvPr id="13" name="Picture 12">
              <a:extLst>
                <a:ext uri="{FF2B5EF4-FFF2-40B4-BE49-F238E27FC236}">
                  <a16:creationId xmlns:a16="http://schemas.microsoft.com/office/drawing/2014/main" id="{138D7C72-346C-6F66-1326-D0250FDBB0F8}"/>
                </a:ext>
              </a:extLst>
            </xdr:cNvPr>
            <xdr:cNvPicPr>
              <a:picLocks noChangeAspect="1" noChangeArrowheads="1"/>
              <a:extLst>
                <a:ext uri="{84589F7E-364E-4C9E-8A38-B11213B215E9}">
                  <a14:cameraTool cellRange="Logo" spid="_x0000_s19030"/>
                </a:ext>
              </a:extLst>
            </xdr:cNvPicPr>
          </xdr:nvPicPr>
          <xdr:blipFill>
            <a:blip xmlns:r="http://schemas.openxmlformats.org/officeDocument/2006/relationships" r:embed="rId2"/>
            <a:srcRect/>
            <a:stretch>
              <a:fillRect/>
            </a:stretch>
          </xdr:blipFill>
          <xdr:spPr bwMode="auto">
            <a:xfrm>
              <a:off x="7132320" y="0"/>
              <a:ext cx="1428750" cy="823516"/>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139065</xdr:colOff>
      <xdr:row>60</xdr:row>
      <xdr:rowOff>66675</xdr:rowOff>
    </xdr:from>
    <xdr:ext cx="712568" cy="259080"/>
    <xdr:pic>
      <xdr:nvPicPr>
        <xdr:cNvPr id="2" name="Picture 1">
          <a:extLst>
            <a:ext uri="{FF2B5EF4-FFF2-40B4-BE49-F238E27FC236}">
              <a16:creationId xmlns:a16="http://schemas.microsoft.com/office/drawing/2014/main" id="{C46CAA91-0893-4835-BF01-71826D610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1065" y="10182225"/>
          <a:ext cx="712568" cy="2590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148590</xdr:colOff>
          <xdr:row>4</xdr:row>
          <xdr:rowOff>53340</xdr:rowOff>
        </xdr:to>
        <xdr:pic>
          <xdr:nvPicPr>
            <xdr:cNvPr id="5" name="Picture 4">
              <a:extLst>
                <a:ext uri="{FF2B5EF4-FFF2-40B4-BE49-F238E27FC236}">
                  <a16:creationId xmlns:a16="http://schemas.microsoft.com/office/drawing/2014/main" id="{1A11E9B0-C303-840C-9313-19A3AEF14C8E}"/>
                </a:ext>
              </a:extLst>
            </xdr:cNvPr>
            <xdr:cNvPicPr>
              <a:picLocks noChangeAspect="1" noChangeArrowheads="1"/>
              <a:extLst>
                <a:ext uri="{84589F7E-364E-4C9E-8A38-B11213B215E9}">
                  <a14:cameraTool cellRange="Logo" spid="_x0000_s21068"/>
                </a:ext>
              </a:extLst>
            </xdr:cNvPicPr>
          </xdr:nvPicPr>
          <xdr:blipFill>
            <a:blip xmlns:r="http://schemas.openxmlformats.org/officeDocument/2006/relationships" r:embed="rId1"/>
            <a:srcRect/>
            <a:stretch>
              <a:fillRect/>
            </a:stretch>
          </xdr:blipFill>
          <xdr:spPr bwMode="auto">
            <a:xfrm>
              <a:off x="0" y="0"/>
              <a:ext cx="1428750" cy="825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0</xdr:row>
          <xdr:rowOff>0</xdr:rowOff>
        </xdr:from>
        <xdr:to>
          <xdr:col>48</xdr:col>
          <xdr:colOff>110490</xdr:colOff>
          <xdr:row>4</xdr:row>
          <xdr:rowOff>61516</xdr:rowOff>
        </xdr:to>
        <xdr:pic>
          <xdr:nvPicPr>
            <xdr:cNvPr id="8" name="Picture 7">
              <a:extLst>
                <a:ext uri="{FF2B5EF4-FFF2-40B4-BE49-F238E27FC236}">
                  <a16:creationId xmlns:a16="http://schemas.microsoft.com/office/drawing/2014/main" id="{CF3DDB08-17AD-D360-8181-3E0A0A1B22DA}"/>
                </a:ext>
              </a:extLst>
            </xdr:cNvPr>
            <xdr:cNvPicPr>
              <a:picLocks noChangeAspect="1" noChangeArrowheads="1"/>
              <a:extLst>
                <a:ext uri="{84589F7E-364E-4C9E-8A38-B11213B215E9}">
                  <a14:cameraTool cellRange="Logo" spid="_x0000_s21069"/>
                </a:ext>
              </a:extLst>
            </xdr:cNvPicPr>
          </xdr:nvPicPr>
          <xdr:blipFill>
            <a:blip xmlns:r="http://schemas.openxmlformats.org/officeDocument/2006/relationships" r:embed="rId1"/>
            <a:srcRect/>
            <a:stretch>
              <a:fillRect/>
            </a:stretch>
          </xdr:blipFill>
          <xdr:spPr bwMode="auto">
            <a:xfrm>
              <a:off x="7127240" y="0"/>
              <a:ext cx="1428750" cy="823516"/>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20320</xdr:colOff>
      <xdr:row>51</xdr:row>
      <xdr:rowOff>87630</xdr:rowOff>
    </xdr:from>
    <xdr:ext cx="712568" cy="259080"/>
    <xdr:pic>
      <xdr:nvPicPr>
        <xdr:cNvPr id="2" name="Picture 1">
          <a:extLst>
            <a:ext uri="{FF2B5EF4-FFF2-40B4-BE49-F238E27FC236}">
              <a16:creationId xmlns:a16="http://schemas.microsoft.com/office/drawing/2014/main" id="{FDA0FF71-2741-467C-95AA-1316332815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45835" y="9102090"/>
          <a:ext cx="712568" cy="25908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32</xdr:col>
      <xdr:colOff>3810</xdr:colOff>
      <xdr:row>49</xdr:row>
      <xdr:rowOff>85090</xdr:rowOff>
    </xdr:from>
    <xdr:ext cx="712568" cy="259080"/>
    <xdr:pic>
      <xdr:nvPicPr>
        <xdr:cNvPr id="2" name="Picture 1">
          <a:extLst>
            <a:ext uri="{FF2B5EF4-FFF2-40B4-BE49-F238E27FC236}">
              <a16:creationId xmlns:a16="http://schemas.microsoft.com/office/drawing/2014/main" id="{4BD62C5D-A09F-4A0E-AE62-EB7A516DE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6310" y="877189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148590</xdr:colOff>
          <xdr:row>4</xdr:row>
          <xdr:rowOff>53340</xdr:rowOff>
        </xdr:to>
        <xdr:pic>
          <xdr:nvPicPr>
            <xdr:cNvPr id="3" name="Picture 2">
              <a:extLst>
                <a:ext uri="{FF2B5EF4-FFF2-40B4-BE49-F238E27FC236}">
                  <a16:creationId xmlns:a16="http://schemas.microsoft.com/office/drawing/2014/main" id="{18ABFF77-954A-42B8-AEE2-076AE760222D}"/>
                </a:ext>
              </a:extLst>
            </xdr:cNvPr>
            <xdr:cNvPicPr>
              <a:picLocks noChangeAspect="1" noChangeArrowheads="1"/>
              <a:extLst>
                <a:ext uri="{84589F7E-364E-4C9E-8A38-B11213B215E9}">
                  <a14:cameraTool cellRange="Logo" spid="_x0000_s14046"/>
                </a:ext>
              </a:extLst>
            </xdr:cNvPicPr>
          </xdr:nvPicPr>
          <xdr:blipFill>
            <a:blip xmlns:r="http://schemas.openxmlformats.org/officeDocument/2006/relationships" r:embed="rId2"/>
            <a:srcRect/>
            <a:stretch>
              <a:fillRect/>
            </a:stretch>
          </xdr:blipFill>
          <xdr:spPr bwMode="auto">
            <a:xfrm>
              <a:off x="0" y="0"/>
              <a:ext cx="1428750" cy="825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0</xdr:row>
          <xdr:rowOff>0</xdr:rowOff>
        </xdr:from>
        <xdr:to>
          <xdr:col>48</xdr:col>
          <xdr:colOff>110490</xdr:colOff>
          <xdr:row>4</xdr:row>
          <xdr:rowOff>61516</xdr:rowOff>
        </xdr:to>
        <xdr:pic>
          <xdr:nvPicPr>
            <xdr:cNvPr id="4" name="Picture 3">
              <a:extLst>
                <a:ext uri="{FF2B5EF4-FFF2-40B4-BE49-F238E27FC236}">
                  <a16:creationId xmlns:a16="http://schemas.microsoft.com/office/drawing/2014/main" id="{9E16B5CC-9E94-4D5C-91D3-9E8577EC6B55}"/>
                </a:ext>
              </a:extLst>
            </xdr:cNvPr>
            <xdr:cNvPicPr>
              <a:picLocks noChangeAspect="1" noChangeArrowheads="1"/>
              <a:extLst>
                <a:ext uri="{84589F7E-364E-4C9E-8A38-B11213B215E9}">
                  <a14:cameraTool cellRange="Logo" spid="_x0000_s14047"/>
                </a:ext>
              </a:extLst>
            </xdr:cNvPicPr>
          </xdr:nvPicPr>
          <xdr:blipFill>
            <a:blip xmlns:r="http://schemas.openxmlformats.org/officeDocument/2006/relationships" r:embed="rId2"/>
            <a:srcRect/>
            <a:stretch>
              <a:fillRect/>
            </a:stretch>
          </xdr:blipFill>
          <xdr:spPr bwMode="auto">
            <a:xfrm>
              <a:off x="7190740" y="0"/>
              <a:ext cx="1428750" cy="82351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32</xdr:col>
      <xdr:colOff>20320</xdr:colOff>
      <xdr:row>102</xdr:row>
      <xdr:rowOff>87630</xdr:rowOff>
    </xdr:from>
    <xdr:ext cx="712568" cy="259080"/>
    <xdr:pic>
      <xdr:nvPicPr>
        <xdr:cNvPr id="2" name="Picture 1">
          <a:extLst>
            <a:ext uri="{FF2B5EF4-FFF2-40B4-BE49-F238E27FC236}">
              <a16:creationId xmlns:a16="http://schemas.microsoft.com/office/drawing/2014/main" id="{20798487-F438-42A9-A323-72CEB661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835" y="1816989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148590</xdr:colOff>
          <xdr:row>4</xdr:row>
          <xdr:rowOff>53340</xdr:rowOff>
        </xdr:to>
        <xdr:pic>
          <xdr:nvPicPr>
            <xdr:cNvPr id="3" name="Picture 2">
              <a:extLst>
                <a:ext uri="{FF2B5EF4-FFF2-40B4-BE49-F238E27FC236}">
                  <a16:creationId xmlns:a16="http://schemas.microsoft.com/office/drawing/2014/main" id="{2BB4D41E-DAEF-4443-8341-AFB7B640D109}"/>
                </a:ext>
              </a:extLst>
            </xdr:cNvPr>
            <xdr:cNvPicPr>
              <a:picLocks noChangeAspect="1" noChangeArrowheads="1"/>
              <a:extLst>
                <a:ext uri="{84589F7E-364E-4C9E-8A38-B11213B215E9}">
                  <a14:cameraTool cellRange="Logo" spid="_x0000_s27164"/>
                </a:ext>
              </a:extLst>
            </xdr:cNvPicPr>
          </xdr:nvPicPr>
          <xdr:blipFill>
            <a:blip xmlns:r="http://schemas.openxmlformats.org/officeDocument/2006/relationships" r:embed="rId2"/>
            <a:srcRect/>
            <a:stretch>
              <a:fillRect/>
            </a:stretch>
          </xdr:blipFill>
          <xdr:spPr bwMode="auto">
            <a:xfrm>
              <a:off x="0" y="0"/>
              <a:ext cx="1428750" cy="825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0</xdr:row>
          <xdr:rowOff>0</xdr:rowOff>
        </xdr:from>
        <xdr:to>
          <xdr:col>48</xdr:col>
          <xdr:colOff>114300</xdr:colOff>
          <xdr:row>4</xdr:row>
          <xdr:rowOff>61516</xdr:rowOff>
        </xdr:to>
        <xdr:pic>
          <xdr:nvPicPr>
            <xdr:cNvPr id="4" name="Picture 3">
              <a:extLst>
                <a:ext uri="{FF2B5EF4-FFF2-40B4-BE49-F238E27FC236}">
                  <a16:creationId xmlns:a16="http://schemas.microsoft.com/office/drawing/2014/main" id="{13F6778D-9CEF-49A2-8272-18226F671D33}"/>
                </a:ext>
              </a:extLst>
            </xdr:cNvPr>
            <xdr:cNvPicPr>
              <a:picLocks noChangeAspect="1" noChangeArrowheads="1"/>
              <a:extLst>
                <a:ext uri="{84589F7E-364E-4C9E-8A38-B11213B215E9}">
                  <a14:cameraTool cellRange="Logo" spid="_x0000_s27165"/>
                </a:ext>
              </a:extLst>
            </xdr:cNvPicPr>
          </xdr:nvPicPr>
          <xdr:blipFill>
            <a:blip xmlns:r="http://schemas.openxmlformats.org/officeDocument/2006/relationships" r:embed="rId2"/>
            <a:srcRect/>
            <a:stretch>
              <a:fillRect/>
            </a:stretch>
          </xdr:blipFill>
          <xdr:spPr bwMode="auto">
            <a:xfrm>
              <a:off x="7131050" y="0"/>
              <a:ext cx="1428750" cy="823516"/>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32</xdr:col>
      <xdr:colOff>20320</xdr:colOff>
      <xdr:row>54</xdr:row>
      <xdr:rowOff>87630</xdr:rowOff>
    </xdr:from>
    <xdr:ext cx="712568" cy="259080"/>
    <xdr:pic>
      <xdr:nvPicPr>
        <xdr:cNvPr id="5" name="Picture 4">
          <a:extLst>
            <a:ext uri="{FF2B5EF4-FFF2-40B4-BE49-F238E27FC236}">
              <a16:creationId xmlns:a16="http://schemas.microsoft.com/office/drawing/2014/main" id="{25622678-1049-4303-9526-2996BB7C7C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835" y="9406890"/>
          <a:ext cx="712568" cy="25908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32</xdr:col>
      <xdr:colOff>20320</xdr:colOff>
      <xdr:row>51</xdr:row>
      <xdr:rowOff>87630</xdr:rowOff>
    </xdr:from>
    <xdr:ext cx="712568" cy="259080"/>
    <xdr:pic>
      <xdr:nvPicPr>
        <xdr:cNvPr id="2" name="Picture 1">
          <a:extLst>
            <a:ext uri="{FF2B5EF4-FFF2-40B4-BE49-F238E27FC236}">
              <a16:creationId xmlns:a16="http://schemas.microsoft.com/office/drawing/2014/main" id="{CC620B11-AEE5-4713-ADDD-5A3F7E1DF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835" y="9063990"/>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148590</xdr:colOff>
          <xdr:row>4</xdr:row>
          <xdr:rowOff>53340</xdr:rowOff>
        </xdr:to>
        <xdr:pic>
          <xdr:nvPicPr>
            <xdr:cNvPr id="3" name="Picture 2">
              <a:extLst>
                <a:ext uri="{FF2B5EF4-FFF2-40B4-BE49-F238E27FC236}">
                  <a16:creationId xmlns:a16="http://schemas.microsoft.com/office/drawing/2014/main" id="{7237D0E6-CF4B-4D84-A9EF-EAD9B2757FA2}"/>
                </a:ext>
              </a:extLst>
            </xdr:cNvPr>
            <xdr:cNvPicPr>
              <a:picLocks noChangeAspect="1" noChangeArrowheads="1"/>
              <a:extLst>
                <a:ext uri="{84589F7E-364E-4C9E-8A38-B11213B215E9}">
                  <a14:cameraTool cellRange="Logo" spid="_x0000_s20052"/>
                </a:ext>
              </a:extLst>
            </xdr:cNvPicPr>
          </xdr:nvPicPr>
          <xdr:blipFill>
            <a:blip xmlns:r="http://schemas.openxmlformats.org/officeDocument/2006/relationships" r:embed="rId2"/>
            <a:srcRect/>
            <a:stretch>
              <a:fillRect/>
            </a:stretch>
          </xdr:blipFill>
          <xdr:spPr bwMode="auto">
            <a:xfrm>
              <a:off x="0" y="0"/>
              <a:ext cx="1428750" cy="825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xdr:colOff>
          <xdr:row>0</xdr:row>
          <xdr:rowOff>0</xdr:rowOff>
        </xdr:from>
        <xdr:to>
          <xdr:col>48</xdr:col>
          <xdr:colOff>110490</xdr:colOff>
          <xdr:row>4</xdr:row>
          <xdr:rowOff>61516</xdr:rowOff>
        </xdr:to>
        <xdr:pic>
          <xdr:nvPicPr>
            <xdr:cNvPr id="4" name="Picture 3">
              <a:extLst>
                <a:ext uri="{FF2B5EF4-FFF2-40B4-BE49-F238E27FC236}">
                  <a16:creationId xmlns:a16="http://schemas.microsoft.com/office/drawing/2014/main" id="{1F3C9FF6-FA44-436A-A1ED-29E1DF7EE275}"/>
                </a:ext>
              </a:extLst>
            </xdr:cNvPr>
            <xdr:cNvPicPr>
              <a:picLocks noChangeAspect="1" noChangeArrowheads="1"/>
              <a:extLst>
                <a:ext uri="{84589F7E-364E-4C9E-8A38-B11213B215E9}">
                  <a14:cameraTool cellRange="Logo" spid="_x0000_s20053"/>
                </a:ext>
              </a:extLst>
            </xdr:cNvPicPr>
          </xdr:nvPicPr>
          <xdr:blipFill>
            <a:blip xmlns:r="http://schemas.openxmlformats.org/officeDocument/2006/relationships" r:embed="rId2"/>
            <a:srcRect/>
            <a:stretch>
              <a:fillRect/>
            </a:stretch>
          </xdr:blipFill>
          <xdr:spPr bwMode="auto">
            <a:xfrm>
              <a:off x="7127240" y="0"/>
              <a:ext cx="1428750" cy="82351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31</xdr:col>
      <xdr:colOff>187325</xdr:colOff>
      <xdr:row>100</xdr:row>
      <xdr:rowOff>102235</xdr:rowOff>
    </xdr:from>
    <xdr:ext cx="712568" cy="259080"/>
    <xdr:pic>
      <xdr:nvPicPr>
        <xdr:cNvPr id="2" name="Picture 1">
          <a:extLst>
            <a:ext uri="{FF2B5EF4-FFF2-40B4-BE49-F238E27FC236}">
              <a16:creationId xmlns:a16="http://schemas.microsoft.com/office/drawing/2014/main" id="{70A3D0A5-399B-44B0-8511-92B8F4C7DA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17814925"/>
          <a:ext cx="712568" cy="25908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162560</xdr:colOff>
          <xdr:row>4</xdr:row>
          <xdr:rowOff>53896</xdr:rowOff>
        </xdr:to>
        <xdr:pic>
          <xdr:nvPicPr>
            <xdr:cNvPr id="3" name="Picture 2">
              <a:extLst>
                <a:ext uri="{FF2B5EF4-FFF2-40B4-BE49-F238E27FC236}">
                  <a16:creationId xmlns:a16="http://schemas.microsoft.com/office/drawing/2014/main" id="{2D07FD2D-AF24-4617-91E8-943247E097F3}"/>
                </a:ext>
              </a:extLst>
            </xdr:cNvPr>
            <xdr:cNvPicPr>
              <a:picLocks noChangeAspect="1" noChangeArrowheads="1"/>
              <a:extLst>
                <a:ext uri="{84589F7E-364E-4C9E-8A38-B11213B215E9}">
                  <a14:cameraTool cellRange="Logo" spid="_x0000_s30742"/>
                </a:ext>
              </a:extLst>
            </xdr:cNvPicPr>
          </xdr:nvPicPr>
          <xdr:blipFill>
            <a:blip xmlns:r="http://schemas.openxmlformats.org/officeDocument/2006/relationships" r:embed="rId2"/>
            <a:srcRect/>
            <a:stretch>
              <a:fillRect/>
            </a:stretch>
          </xdr:blipFill>
          <xdr:spPr bwMode="auto">
            <a:xfrm>
              <a:off x="0" y="0"/>
              <a:ext cx="1427480" cy="8197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98425</xdr:colOff>
          <xdr:row>0</xdr:row>
          <xdr:rowOff>19685</xdr:rowOff>
        </xdr:from>
        <xdr:to>
          <xdr:col>55</xdr:col>
          <xdr:colOff>3175</xdr:colOff>
          <xdr:row>4</xdr:row>
          <xdr:rowOff>81201</xdr:rowOff>
        </xdr:to>
        <xdr:pic>
          <xdr:nvPicPr>
            <xdr:cNvPr id="4" name="Picture 3">
              <a:extLst>
                <a:ext uri="{FF2B5EF4-FFF2-40B4-BE49-F238E27FC236}">
                  <a16:creationId xmlns:a16="http://schemas.microsoft.com/office/drawing/2014/main" id="{FA430346-73A8-4961-AC9D-345FE02F5BB6}"/>
                </a:ext>
              </a:extLst>
            </xdr:cNvPr>
            <xdr:cNvPicPr>
              <a:picLocks noChangeAspect="1" noChangeArrowheads="1"/>
              <a:extLst>
                <a:ext uri="{84589F7E-364E-4C9E-8A38-B11213B215E9}">
                  <a14:cameraTool cellRange="Logo" spid="_x0000_s30743"/>
                </a:ext>
              </a:extLst>
            </xdr:cNvPicPr>
          </xdr:nvPicPr>
          <xdr:blipFill>
            <a:blip xmlns:r="http://schemas.openxmlformats.org/officeDocument/2006/relationships" r:embed="rId2"/>
            <a:srcRect/>
            <a:stretch>
              <a:fillRect/>
            </a:stretch>
          </xdr:blipFill>
          <xdr:spPr bwMode="auto">
            <a:xfrm>
              <a:off x="7210425" y="19685"/>
              <a:ext cx="1428750" cy="823516"/>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31</xdr:col>
      <xdr:colOff>134620</xdr:colOff>
      <xdr:row>54</xdr:row>
      <xdr:rowOff>119380</xdr:rowOff>
    </xdr:from>
    <xdr:ext cx="712568" cy="259080"/>
    <xdr:pic>
      <xdr:nvPicPr>
        <xdr:cNvPr id="5" name="Picture 4">
          <a:extLst>
            <a:ext uri="{FF2B5EF4-FFF2-40B4-BE49-F238E27FC236}">
              <a16:creationId xmlns:a16="http://schemas.microsoft.com/office/drawing/2014/main" id="{D8608F74-DE02-4055-ABB4-42D856ED20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69635" y="9074785"/>
          <a:ext cx="712568" cy="25908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249D68-AC15-475F-8A1E-CFC48BF45601}" name="Material" displayName="Material" ref="D1:D10" totalsRowShown="0">
  <autoFilter ref="D1:D10" xr:uid="{4350EFB0-EACE-4F2E-965F-30EBADAB0D63}"/>
  <sortState xmlns:xlrd2="http://schemas.microsoft.com/office/spreadsheetml/2017/richdata2" ref="D2:D10">
    <sortCondition ref="D2:D10"/>
  </sortState>
  <tableColumns count="1">
    <tableColumn id="1" xr3:uid="{373C1E82-413E-4530-A108-737D1C34A191}" name="Materi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1860DD-F6B2-47E6-9327-4B5930E81D17}" name="Table4" displayName="Table4" ref="F1:F7" totalsRowShown="0">
  <autoFilter ref="F1:F7" xr:uid="{6939741E-8EC4-48CA-B62A-CDE619601AF9}"/>
  <tableColumns count="1">
    <tableColumn id="1" xr3:uid="{E67E43E4-C4E3-4C1B-A956-76AA2345DE8E}" name="Shap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9F5225-F27F-4478-B13D-09DABF4E6617}" name="Table2" displayName="Table2" ref="H1:H4" totalsRowShown="0">
  <autoFilter ref="H1:H4" xr:uid="{2397A227-8DCB-4BDE-A6B8-65F88654921D}"/>
  <tableColumns count="1">
    <tableColumn id="1" xr3:uid="{8439F5B8-8D77-468A-AE07-AB21E0D8AA63}" name="Typ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C66006D-67BB-40C4-9BC1-3096E5FA00CB}" name="Table6" displayName="Table6" ref="J1:J10" totalsRowShown="0">
  <autoFilter ref="J1:J10" xr:uid="{88C10C78-AF29-47BA-9C97-B74BAA8C7E1E}"/>
  <tableColumns count="1">
    <tableColumn id="1" xr3:uid="{CEA8106C-819B-40E5-907A-E379BEB9EE07}" name="Design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1D9B79-1CDD-44AE-9A90-B17BB463F94C}" name="Table810" displayName="Table810" ref="B11:B14" totalsRowShown="0" headerRowDxfId="301" dataDxfId="300">
  <autoFilter ref="B11:B14" xr:uid="{FA1D9B79-1CDD-44AE-9A90-B17BB463F94C}"/>
  <tableColumns count="1">
    <tableColumn id="1" xr3:uid="{19B9D536-3B5F-4962-A341-72FD0E434B2B}" name="Acceptance Table" dataDxfId="29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4495F-BEE8-4BFD-982F-CAC470BBE348}">
  <sheetPr codeName="Sheet7">
    <tabColor rgb="FFFF0000"/>
  </sheetPr>
  <dimension ref="A1:R56"/>
  <sheetViews>
    <sheetView showGridLines="0" zoomScale="96" zoomScaleNormal="96" workbookViewId="0">
      <selection activeCell="F14" sqref="F14"/>
    </sheetView>
  </sheetViews>
  <sheetFormatPr defaultRowHeight="14.4" x14ac:dyDescent="0.3"/>
  <cols>
    <col min="1" max="1" width="27.44140625" bestFit="1" customWidth="1"/>
    <col min="2" max="2" width="30.77734375" customWidth="1"/>
    <col min="3" max="3" width="4.77734375" customWidth="1"/>
    <col min="4" max="4" width="20.77734375" customWidth="1"/>
    <col min="5" max="5" width="3.77734375" customWidth="1"/>
    <col min="6" max="6" width="20.77734375" customWidth="1"/>
    <col min="7" max="7" width="3.77734375" customWidth="1"/>
    <col min="8" max="8" width="20.77734375" customWidth="1"/>
    <col min="9" max="9" width="3.77734375" customWidth="1"/>
    <col min="10" max="10" width="72.6640625" customWidth="1"/>
    <col min="11" max="11" width="15.77734375" customWidth="1"/>
    <col min="12" max="12" width="18" bestFit="1" customWidth="1"/>
    <col min="13" max="13" width="14.6640625" bestFit="1" customWidth="1"/>
    <col min="14" max="14" width="16" bestFit="1" customWidth="1"/>
    <col min="15" max="15" width="14.88671875" bestFit="1" customWidth="1"/>
    <col min="16" max="16" width="15.6640625" bestFit="1" customWidth="1"/>
    <col min="17" max="17" width="20.6640625" bestFit="1" customWidth="1"/>
    <col min="18" max="18" width="17.33203125" bestFit="1" customWidth="1"/>
  </cols>
  <sheetData>
    <row r="1" spans="1:18" x14ac:dyDescent="0.3">
      <c r="A1" s="128" t="s">
        <v>244</v>
      </c>
      <c r="B1" s="129"/>
      <c r="D1" t="s">
        <v>52</v>
      </c>
      <c r="F1" t="s">
        <v>53</v>
      </c>
      <c r="H1" t="s">
        <v>54</v>
      </c>
      <c r="J1" t="s">
        <v>55</v>
      </c>
      <c r="K1">
        <v>1</v>
      </c>
      <c r="L1" s="84" t="s">
        <v>257</v>
      </c>
      <c r="M1" s="84" t="s">
        <v>256</v>
      </c>
      <c r="N1" s="84" t="s">
        <v>56</v>
      </c>
      <c r="O1" s="84" t="s">
        <v>57</v>
      </c>
      <c r="P1" s="84" t="s">
        <v>58</v>
      </c>
      <c r="Q1" s="84" t="s">
        <v>59</v>
      </c>
      <c r="R1" s="84" t="s">
        <v>60</v>
      </c>
    </row>
    <row r="2" spans="1:18" x14ac:dyDescent="0.3">
      <c r="A2" s="75" t="s">
        <v>245</v>
      </c>
      <c r="B2" s="76">
        <f>EDATE(F$13,B3)</f>
        <v>46296</v>
      </c>
      <c r="D2" t="s">
        <v>61</v>
      </c>
      <c r="F2" t="s">
        <v>62</v>
      </c>
      <c r="H2" t="s">
        <v>63</v>
      </c>
      <c r="J2" t="s">
        <v>126</v>
      </c>
      <c r="K2">
        <v>2</v>
      </c>
      <c r="L2" s="74" t="s">
        <v>64</v>
      </c>
      <c r="M2" s="71">
        <v>1</v>
      </c>
      <c r="N2" s="68">
        <v>1.1000000000000001</v>
      </c>
      <c r="O2" s="68">
        <v>1.1000000000000001</v>
      </c>
      <c r="P2" s="68">
        <v>2</v>
      </c>
      <c r="Q2" s="68">
        <v>1.1000000000000001</v>
      </c>
      <c r="R2" s="71">
        <v>1.1399999999999999</v>
      </c>
    </row>
    <row r="3" spans="1:18" x14ac:dyDescent="0.3">
      <c r="A3" s="77" t="s">
        <v>246</v>
      </c>
      <c r="B3" s="78">
        <v>12</v>
      </c>
      <c r="D3" t="s">
        <v>65</v>
      </c>
      <c r="F3" t="s">
        <v>66</v>
      </c>
      <c r="H3" t="s">
        <v>67</v>
      </c>
      <c r="J3" t="s">
        <v>127</v>
      </c>
      <c r="K3">
        <v>3</v>
      </c>
      <c r="L3" s="74" t="s">
        <v>68</v>
      </c>
      <c r="M3" s="71">
        <v>6.02</v>
      </c>
      <c r="N3" s="68">
        <v>4.1100000000000003</v>
      </c>
      <c r="O3" s="68">
        <v>4.1399999999999997</v>
      </c>
      <c r="P3" s="68">
        <v>5.65</v>
      </c>
      <c r="Q3" s="68">
        <v>4.24</v>
      </c>
      <c r="R3" s="71">
        <v>4.21</v>
      </c>
    </row>
    <row r="4" spans="1:18" x14ac:dyDescent="0.3">
      <c r="A4" s="77" t="s">
        <v>247</v>
      </c>
      <c r="B4" s="79"/>
      <c r="D4" t="s">
        <v>69</v>
      </c>
      <c r="F4" t="s">
        <v>70</v>
      </c>
      <c r="H4" t="s">
        <v>71</v>
      </c>
      <c r="J4" t="s">
        <v>128</v>
      </c>
      <c r="K4">
        <v>4</v>
      </c>
      <c r="L4" s="74" t="s">
        <v>72</v>
      </c>
      <c r="M4" s="71">
        <v>7.68</v>
      </c>
      <c r="N4" s="68">
        <v>5.01</v>
      </c>
      <c r="O4" s="68">
        <v>5.0599999999999996</v>
      </c>
      <c r="P4" s="68">
        <v>7.13</v>
      </c>
      <c r="Q4" s="68">
        <v>5.3</v>
      </c>
      <c r="R4" s="71">
        <v>5.24</v>
      </c>
    </row>
    <row r="5" spans="1:18" x14ac:dyDescent="0.3">
      <c r="A5" s="77" t="s">
        <v>248</v>
      </c>
      <c r="B5" s="78" t="s">
        <v>299</v>
      </c>
      <c r="D5" t="s">
        <v>73</v>
      </c>
      <c r="F5" t="s">
        <v>74</v>
      </c>
      <c r="J5" t="s">
        <v>129</v>
      </c>
      <c r="K5">
        <v>5</v>
      </c>
      <c r="L5" s="74" t="s">
        <v>75</v>
      </c>
      <c r="M5" s="71">
        <v>9.26</v>
      </c>
      <c r="N5" s="68">
        <v>5.87</v>
      </c>
      <c r="O5" s="68">
        <v>5.91</v>
      </c>
      <c r="P5" s="68">
        <v>8.5299999999999994</v>
      </c>
      <c r="Q5" s="68">
        <v>6.24</v>
      </c>
      <c r="R5" s="71">
        <v>6.17</v>
      </c>
    </row>
    <row r="6" spans="1:18" x14ac:dyDescent="0.3">
      <c r="A6" s="77" t="s">
        <v>249</v>
      </c>
      <c r="B6" s="80">
        <f>IF(ISBLANK($B$4),$B$2,$B$4)</f>
        <v>46296</v>
      </c>
      <c r="D6" t="s">
        <v>76</v>
      </c>
      <c r="F6" t="s">
        <v>77</v>
      </c>
      <c r="J6" t="s">
        <v>130</v>
      </c>
      <c r="K6">
        <v>6</v>
      </c>
      <c r="L6" s="74" t="s">
        <v>78</v>
      </c>
      <c r="M6" s="71">
        <v>11.7</v>
      </c>
      <c r="N6" s="68">
        <v>7.21</v>
      </c>
      <c r="O6" s="68">
        <v>7.26</v>
      </c>
      <c r="P6" s="68">
        <v>10.7</v>
      </c>
      <c r="Q6" s="68">
        <v>7.64</v>
      </c>
      <c r="R6" s="71">
        <v>7.55</v>
      </c>
    </row>
    <row r="7" spans="1:18" x14ac:dyDescent="0.3">
      <c r="A7" s="77" t="s">
        <v>250</v>
      </c>
      <c r="B7" s="81" t="b">
        <f>IF(License!$F$2="I ACCEPT",TRUE,FALSE)</f>
        <v>0</v>
      </c>
      <c r="D7" t="s">
        <v>79</v>
      </c>
      <c r="F7" t="s">
        <v>80</v>
      </c>
      <c r="K7">
        <v>7</v>
      </c>
      <c r="L7" s="74" t="s">
        <v>258</v>
      </c>
      <c r="M7" s="71">
        <v>13.9</v>
      </c>
      <c r="N7" s="71">
        <v>8.3699999999999992</v>
      </c>
      <c r="O7" s="71">
        <v>8.48</v>
      </c>
      <c r="P7" s="71">
        <v>12.7</v>
      </c>
      <c r="Q7" s="71">
        <v>8.8000000000000007</v>
      </c>
      <c r="R7" s="71">
        <v>8.6999999999999993</v>
      </c>
    </row>
    <row r="8" spans="1:18" x14ac:dyDescent="0.3">
      <c r="A8" s="82" t="s">
        <v>251</v>
      </c>
      <c r="B8" s="83" t="b">
        <f ca="1">OR(License!$F$4=B5, AND(B7=TRUE, NOW()&lt;B6))</f>
        <v>0</v>
      </c>
      <c r="D8" t="s">
        <v>80</v>
      </c>
      <c r="K8">
        <v>8</v>
      </c>
      <c r="L8" s="74" t="s">
        <v>81</v>
      </c>
      <c r="M8" s="71">
        <v>16.3</v>
      </c>
      <c r="N8" s="68">
        <v>9.65</v>
      </c>
      <c r="O8" s="68">
        <v>9.83</v>
      </c>
      <c r="P8" s="68">
        <v>14.7</v>
      </c>
      <c r="Q8" s="68">
        <v>10</v>
      </c>
      <c r="R8" s="71">
        <v>9.93</v>
      </c>
    </row>
    <row r="9" spans="1:18" x14ac:dyDescent="0.3">
      <c r="A9" s="4"/>
      <c r="B9" s="4"/>
      <c r="D9" t="s">
        <v>82</v>
      </c>
      <c r="K9">
        <v>9</v>
      </c>
      <c r="L9" s="74" t="s">
        <v>86</v>
      </c>
      <c r="M9" s="85">
        <v>40574</v>
      </c>
      <c r="N9" s="72" t="s">
        <v>90</v>
      </c>
      <c r="O9" s="72" t="s">
        <v>92</v>
      </c>
      <c r="P9" s="72" t="s">
        <v>93</v>
      </c>
      <c r="Q9" s="72" t="s">
        <v>93</v>
      </c>
      <c r="R9" s="72" t="s">
        <v>91</v>
      </c>
    </row>
    <row r="10" spans="1:18" x14ac:dyDescent="0.3">
      <c r="A10" s="4"/>
      <c r="B10" s="4"/>
      <c r="D10" t="s">
        <v>83</v>
      </c>
      <c r="K10">
        <v>10</v>
      </c>
      <c r="L10" s="74" t="s">
        <v>87</v>
      </c>
      <c r="M10" s="86" t="s">
        <v>89</v>
      </c>
      <c r="N10" s="29" t="s">
        <v>88</v>
      </c>
      <c r="O10" s="29" t="s">
        <v>89</v>
      </c>
      <c r="P10" s="29" t="s">
        <v>88</v>
      </c>
      <c r="Q10" s="29" t="s">
        <v>88</v>
      </c>
      <c r="R10" s="29" t="s">
        <v>88</v>
      </c>
    </row>
    <row r="11" spans="1:18" x14ac:dyDescent="0.3">
      <c r="A11" s="4"/>
      <c r="B11" s="4" t="s">
        <v>252</v>
      </c>
      <c r="K11">
        <v>11</v>
      </c>
      <c r="L11" s="74" t="s">
        <v>201</v>
      </c>
      <c r="N11" s="70">
        <v>3500</v>
      </c>
      <c r="O11" s="70">
        <v>3500</v>
      </c>
      <c r="P11" s="70">
        <v>3500</v>
      </c>
      <c r="Q11" s="70">
        <v>3500</v>
      </c>
      <c r="R11" s="70">
        <v>3500</v>
      </c>
    </row>
    <row r="12" spans="1:18" x14ac:dyDescent="0.3">
      <c r="A12" s="4"/>
      <c r="B12" s="4" t="s">
        <v>253</v>
      </c>
      <c r="K12">
        <v>12</v>
      </c>
      <c r="L12" s="74" t="s">
        <v>267</v>
      </c>
      <c r="M12" t="s">
        <v>268</v>
      </c>
      <c r="N12" t="s">
        <v>270</v>
      </c>
      <c r="O12" t="s">
        <v>269</v>
      </c>
      <c r="P12" t="s">
        <v>271</v>
      </c>
      <c r="Q12" t="s">
        <v>272</v>
      </c>
      <c r="R12" t="s">
        <v>273</v>
      </c>
    </row>
    <row r="13" spans="1:18" x14ac:dyDescent="0.3">
      <c r="A13" s="4"/>
      <c r="B13" s="4" t="s">
        <v>254</v>
      </c>
      <c r="D13" s="30" t="s">
        <v>84</v>
      </c>
      <c r="F13" s="66">
        <v>45931</v>
      </c>
    </row>
    <row r="14" spans="1:18" x14ac:dyDescent="0.3">
      <c r="A14" s="4"/>
      <c r="B14" s="4" t="s">
        <v>255</v>
      </c>
      <c r="D14" s="33" t="s">
        <v>85</v>
      </c>
      <c r="F14" s="67" t="s">
        <v>60</v>
      </c>
      <c r="P14" s="32"/>
      <c r="Q14" s="31"/>
    </row>
    <row r="15" spans="1:18" x14ac:dyDescent="0.3">
      <c r="D15" s="30" t="s">
        <v>64</v>
      </c>
      <c r="F15" s="68">
        <f>HLOOKUP($F$14,$M$1:$R$11,2)</f>
        <v>1.1399999999999999</v>
      </c>
      <c r="G15" s="29" t="str">
        <f>TEXT(F15,"0.00")</f>
        <v>1.14</v>
      </c>
    </row>
    <row r="16" spans="1:18" x14ac:dyDescent="0.3">
      <c r="D16" s="30" t="s">
        <v>68</v>
      </c>
      <c r="F16" s="68">
        <f>HLOOKUP($F$14,$M$1:$R$11,3)</f>
        <v>4.21</v>
      </c>
    </row>
    <row r="17" spans="4:15" x14ac:dyDescent="0.3">
      <c r="D17" s="30" t="s">
        <v>72</v>
      </c>
      <c r="F17" s="68">
        <f>HLOOKUP($F$14,$M$1:$R$11,4)</f>
        <v>5.24</v>
      </c>
      <c r="G17" s="31"/>
    </row>
    <row r="18" spans="4:15" x14ac:dyDescent="0.3">
      <c r="D18" s="30" t="s">
        <v>75</v>
      </c>
      <c r="F18" s="68">
        <f>HLOOKUP($F$14,$M$1:$R$11,5)</f>
        <v>6.17</v>
      </c>
    </row>
    <row r="19" spans="4:15" x14ac:dyDescent="0.3">
      <c r="D19" s="30" t="s">
        <v>78</v>
      </c>
      <c r="F19" s="68">
        <f>HLOOKUP($F$14,$M$1:$R$11,6)</f>
        <v>7.55</v>
      </c>
    </row>
    <row r="20" spans="4:15" x14ac:dyDescent="0.3">
      <c r="D20" s="30" t="s">
        <v>258</v>
      </c>
      <c r="F20" s="68">
        <f>HLOOKUP($F$14,$M$1:$R$11,7)</f>
        <v>8.6999999999999993</v>
      </c>
    </row>
    <row r="21" spans="4:15" x14ac:dyDescent="0.3">
      <c r="D21" s="30" t="s">
        <v>81</v>
      </c>
      <c r="F21" s="68">
        <f>HLOOKUP($F$14,$M$1:$R$10,8)</f>
        <v>9.93</v>
      </c>
    </row>
    <row r="22" spans="4:15" x14ac:dyDescent="0.3">
      <c r="D22" s="30" t="s">
        <v>86</v>
      </c>
      <c r="F22" s="69" t="str">
        <f>HLOOKUP($F$14,$M$1:$R$12,9)</f>
        <v>1 July 2018</v>
      </c>
    </row>
    <row r="23" spans="4:15" x14ac:dyDescent="0.3">
      <c r="D23" s="30" t="s">
        <v>87</v>
      </c>
      <c r="F23" s="69" t="str">
        <f>HLOOKUP($F$14,$M$1:$R$12,10)</f>
        <v>City</v>
      </c>
    </row>
    <row r="24" spans="4:15" x14ac:dyDescent="0.3">
      <c r="D24" s="30" t="s">
        <v>201</v>
      </c>
      <c r="F24" s="70">
        <f>HLOOKUP($F$14,$M$1:$R$12,11)</f>
        <v>3500</v>
      </c>
      <c r="H24" s="65">
        <f>F24/43560</f>
        <v>8.0348943985307619E-2</v>
      </c>
    </row>
    <row r="25" spans="4:15" x14ac:dyDescent="0.3">
      <c r="D25" s="30" t="s">
        <v>266</v>
      </c>
      <c r="F25" s="94" t="str">
        <f>HLOOKUP($F$14,$M$1:$R$12,12)</f>
        <v>the City of Prattville</v>
      </c>
    </row>
    <row r="26" spans="4:15" x14ac:dyDescent="0.3">
      <c r="D26" s="30"/>
      <c r="F26" s="63"/>
    </row>
    <row r="27" spans="4:15" x14ac:dyDescent="0.3">
      <c r="D27" s="30"/>
      <c r="F27" s="63"/>
    </row>
    <row r="28" spans="4:15" x14ac:dyDescent="0.3">
      <c r="D28" s="30"/>
      <c r="F28" s="63"/>
    </row>
    <row r="29" spans="4:15" x14ac:dyDescent="0.3">
      <c r="D29" s="30"/>
      <c r="F29" s="63"/>
      <c r="H29" t="s">
        <v>102</v>
      </c>
    </row>
    <row r="30" spans="4:15" ht="60" customHeight="1" x14ac:dyDescent="0.3">
      <c r="D30" s="4" t="s">
        <v>256</v>
      </c>
      <c r="J30" s="30"/>
      <c r="O30" s="4"/>
    </row>
    <row r="31" spans="4:15" ht="60" customHeight="1" x14ac:dyDescent="0.3">
      <c r="D31" s="4" t="s">
        <v>56</v>
      </c>
      <c r="J31" s="30"/>
      <c r="O31" s="4"/>
    </row>
    <row r="32" spans="4:15" ht="64.95" customHeight="1" x14ac:dyDescent="0.3">
      <c r="D32" s="4" t="s">
        <v>57</v>
      </c>
      <c r="J32" s="30"/>
    </row>
    <row r="33" spans="4:10" ht="64.95" customHeight="1" x14ac:dyDescent="0.3">
      <c r="D33" s="4" t="s">
        <v>58</v>
      </c>
      <c r="J33" s="30"/>
    </row>
    <row r="34" spans="4:10" ht="64.95" customHeight="1" x14ac:dyDescent="0.3">
      <c r="D34" s="4" t="s">
        <v>59</v>
      </c>
      <c r="J34" s="30"/>
    </row>
    <row r="35" spans="4:10" ht="64.95" customHeight="1" x14ac:dyDescent="0.3">
      <c r="D35" s="4" t="s">
        <v>60</v>
      </c>
      <c r="J35" s="30"/>
    </row>
    <row r="36" spans="4:10" ht="15" customHeight="1" x14ac:dyDescent="0.3"/>
    <row r="37" spans="4:10" ht="15" customHeight="1" x14ac:dyDescent="0.3"/>
    <row r="38" spans="4:10" ht="15" customHeight="1" x14ac:dyDescent="0.3"/>
    <row r="39" spans="4:10" ht="15" customHeight="1" x14ac:dyDescent="0.3"/>
    <row r="40" spans="4:10" ht="15" customHeight="1" x14ac:dyDescent="0.3"/>
    <row r="41" spans="4:10" ht="15" customHeight="1" x14ac:dyDescent="0.3"/>
    <row r="42" spans="4:10" ht="15" customHeight="1" x14ac:dyDescent="0.3"/>
    <row r="43" spans="4:10" ht="15" customHeight="1" x14ac:dyDescent="0.3"/>
    <row r="44" spans="4:10" ht="15" customHeight="1" x14ac:dyDescent="0.3"/>
    <row r="45" spans="4:10" ht="15" customHeight="1" x14ac:dyDescent="0.3"/>
    <row r="46" spans="4:10" ht="15" customHeight="1" x14ac:dyDescent="0.3"/>
    <row r="47" spans="4:10" ht="15" customHeight="1" x14ac:dyDescent="0.3"/>
    <row r="48" spans="4:10"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sheetData>
  <mergeCells count="1">
    <mergeCell ref="A1:B1"/>
  </mergeCells>
  <dataValidations count="1">
    <dataValidation type="list" allowBlank="1" showInputMessage="1" showErrorMessage="1" sqref="F14" xr:uid="{E50E62C7-BCD3-4825-840B-123D04D0FEF5}">
      <formula1>$M$1:$R$1</formula1>
    </dataValidation>
  </dataValidations>
  <pageMargins left="0.7" right="0.7" top="0.75" bottom="0.75" header="0.3" footer="0.3"/>
  <pageSetup orientation="portrait" horizontalDpi="1200" verticalDpi="1200" r:id="rId1"/>
  <drawing r:id="rId2"/>
  <legacyDrawing r:id="rId3"/>
  <tableParts count="5">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6B28-12BE-48D1-892F-18F20A05D081}">
  <sheetPr codeName="Sheet2">
    <tabColor theme="2" tint="-0.499984740745262"/>
    <pageSetUpPr fitToPage="1"/>
  </sheetPr>
  <dimension ref="A1:Z41"/>
  <sheetViews>
    <sheetView showGridLines="0" showRowColHeaders="0" tabSelected="1" zoomScale="120" zoomScaleNormal="120" workbookViewId="0">
      <pane ySplit="3" topLeftCell="A5" activePane="bottomLeft" state="frozen"/>
      <selection pane="bottomLeft" activeCell="F2" sqref="F2"/>
    </sheetView>
  </sheetViews>
  <sheetFormatPr defaultColWidth="0" defaultRowHeight="0" customHeight="1" zeroHeight="1" x14ac:dyDescent="0.3"/>
  <cols>
    <col min="1" max="1" width="8.77734375" style="87" hidden="1" customWidth="1"/>
    <col min="2" max="2" width="2.77734375" style="18" customWidth="1"/>
    <col min="3" max="3" width="5.77734375" style="17" customWidth="1"/>
    <col min="4" max="4" width="24.88671875" style="95" customWidth="1"/>
    <col min="5" max="5" width="4.77734375" style="97" customWidth="1"/>
    <col min="6" max="6" width="20.77734375" style="18" customWidth="1"/>
    <col min="7" max="14" width="8.88671875" style="18" customWidth="1"/>
    <col min="15" max="16" width="10.77734375" style="18" customWidth="1"/>
    <col min="17" max="19" width="8.88671875" style="18" customWidth="1"/>
    <col min="20" max="24" width="0" style="18" hidden="1" customWidth="1"/>
    <col min="25" max="25" width="8.88671875" style="18" hidden="1" customWidth="1"/>
    <col min="26" max="26" width="0" style="18" hidden="1" customWidth="1"/>
    <col min="27" max="16384" width="8.88671875" style="18" hidden="1"/>
  </cols>
  <sheetData>
    <row r="1" spans="1:19" ht="19.95" customHeight="1" x14ac:dyDescent="0.3">
      <c r="C1" s="24" t="s">
        <v>265</v>
      </c>
      <c r="N1" s="60" t="s">
        <v>259</v>
      </c>
      <c r="O1" s="130">
        <f>Tables!F13</f>
        <v>45931</v>
      </c>
      <c r="P1" s="130"/>
      <c r="Q1" s="112"/>
      <c r="R1" s="112"/>
    </row>
    <row r="2" spans="1:19" ht="19.95" customHeight="1" x14ac:dyDescent="0.3">
      <c r="A2" s="88">
        <f>IF(OR(F2="I ACCEPT",F2="I DO NOT ACCEPT"),1,2)</f>
        <v>2</v>
      </c>
      <c r="E2" s="95" t="s">
        <v>260</v>
      </c>
      <c r="F2" s="91" t="s">
        <v>253</v>
      </c>
      <c r="N2" s="60" t="s">
        <v>261</v>
      </c>
      <c r="O2" s="130">
        <f>Tables!B6</f>
        <v>46296</v>
      </c>
      <c r="P2" s="130"/>
      <c r="Q2" s="112"/>
      <c r="R2" s="112"/>
    </row>
    <row r="3" spans="1:19" ht="19.95" customHeight="1" x14ac:dyDescent="0.3">
      <c r="A3" s="88">
        <f ca="1">IF(F3="Workbook is Locked and Unavailable",2,1)</f>
        <v>2</v>
      </c>
      <c r="E3" s="95" t="s">
        <v>263</v>
      </c>
      <c r="F3" s="131" t="str">
        <f ca="1">IF(Tables!$B$8,"Workbook is Active","Workbook is Locked and Unavailable")</f>
        <v>Workbook is Locked and Unavailable</v>
      </c>
      <c r="G3" s="131"/>
      <c r="H3" s="131"/>
    </row>
    <row r="4" spans="1:19" ht="19.95" hidden="1" customHeight="1" x14ac:dyDescent="0.3">
      <c r="B4" s="87"/>
      <c r="C4" s="89"/>
      <c r="D4" s="96"/>
      <c r="E4" s="96" t="s">
        <v>264</v>
      </c>
      <c r="F4" s="87"/>
      <c r="G4" s="87"/>
      <c r="H4" s="87"/>
      <c r="I4" s="87"/>
      <c r="J4" s="87"/>
      <c r="K4" s="87"/>
      <c r="L4" s="87"/>
      <c r="M4" s="87"/>
      <c r="N4" s="87"/>
      <c r="O4" s="87"/>
      <c r="P4" s="87"/>
      <c r="Q4" s="87"/>
      <c r="R4" s="87"/>
      <c r="S4" s="87"/>
    </row>
    <row r="5" spans="1:19" ht="19.95" customHeight="1" x14ac:dyDescent="0.3"/>
    <row r="6" spans="1:19" ht="19.95" customHeight="1" x14ac:dyDescent="0.3">
      <c r="E6" s="95" t="s">
        <v>262</v>
      </c>
      <c r="F6" s="18" t="s">
        <v>274</v>
      </c>
    </row>
    <row r="7" spans="1:19" ht="19.95" customHeight="1" x14ac:dyDescent="0.3">
      <c r="F7" s="18" t="str">
        <f>"By clicking I ACCEPT above, you represent that you are (a) preparing a post-construction submittal for "&amp;Tables!$F$25&amp;" and"</f>
        <v>By clicking I ACCEPT above, you represent that you are (a) preparing a post-construction submittal for the City of Prattville and</v>
      </c>
    </row>
    <row r="8" spans="1:19" ht="19.95" customHeight="1" x14ac:dyDescent="0.3">
      <c r="F8" s="18" t="str">
        <f>"(b) you are authorized to agree to the terms of this License.  If you are not authorized, do not use this Tool."</f>
        <v>(b) you are authorized to agree to the terms of this License.  If you are not authorized, do not use this Tool.</v>
      </c>
    </row>
    <row r="9" spans="1:19" ht="19.95" customHeight="1" x14ac:dyDescent="0.3"/>
    <row r="10" spans="1:19" ht="19.95" customHeight="1" x14ac:dyDescent="0.3">
      <c r="D10" s="95">
        <v>1</v>
      </c>
      <c r="E10" s="1" t="s">
        <v>275</v>
      </c>
    </row>
    <row r="11" spans="1:19" ht="19.95" customHeight="1" x14ac:dyDescent="0.3">
      <c r="F11" s="18" t="s">
        <v>276</v>
      </c>
      <c r="P11" s="93"/>
      <c r="Q11" s="93"/>
      <c r="R11" s="93"/>
    </row>
    <row r="12" spans="1:19" ht="19.95" customHeight="1" x14ac:dyDescent="0.3">
      <c r="F12" s="18" t="str">
        <f>"and submit post-construction application materials to "&amp;Tables!$F$25&amp;" and for the User's internal recordkeeping for those"</f>
        <v>and submit post-construction application materials to the City of Prattville and for the User's internal recordkeeping for those</v>
      </c>
    </row>
    <row r="13" spans="1:19" ht="19.95" customHeight="1" x14ac:dyDescent="0.3">
      <c r="F13" s="18" t="s">
        <v>277</v>
      </c>
    </row>
    <row r="14" spans="1:19" ht="19.95" customHeight="1" x14ac:dyDescent="0.3">
      <c r="F14" s="18" t="s">
        <v>278</v>
      </c>
    </row>
    <row r="15" spans="1:19" ht="19.95" customHeight="1" x14ac:dyDescent="0.3">
      <c r="D15" s="95">
        <v>2</v>
      </c>
      <c r="E15" s="1" t="s">
        <v>280</v>
      </c>
    </row>
    <row r="16" spans="1:19" ht="19.95" customHeight="1" x14ac:dyDescent="0.3">
      <c r="F16" s="18" t="s">
        <v>279</v>
      </c>
    </row>
    <row r="17" spans="4:6" ht="19.95" customHeight="1" x14ac:dyDescent="0.3">
      <c r="F17" s="18" t="s">
        <v>281</v>
      </c>
    </row>
    <row r="18" spans="4:6" ht="19.95" customHeight="1" x14ac:dyDescent="0.3">
      <c r="D18" s="95">
        <v>3</v>
      </c>
      <c r="E18" s="97" t="s">
        <v>282</v>
      </c>
    </row>
    <row r="19" spans="4:6" ht="19.95" customHeight="1" x14ac:dyDescent="0.3">
      <c r="F19" s="18" t="s">
        <v>300</v>
      </c>
    </row>
    <row r="20" spans="4:6" ht="19.95" customHeight="1" x14ac:dyDescent="0.3">
      <c r="F20" s="18" t="s">
        <v>301</v>
      </c>
    </row>
    <row r="21" spans="4:6" ht="19.95" customHeight="1" x14ac:dyDescent="0.3">
      <c r="F21" s="18" t="str">
        <f>"forms to the "&amp;Tables!$F$23&amp;" as intended."</f>
        <v>forms to the City as intended.</v>
      </c>
    </row>
    <row r="22" spans="4:6" ht="19.95" customHeight="1" x14ac:dyDescent="0.3">
      <c r="D22" s="95">
        <v>4</v>
      </c>
      <c r="E22" s="97" t="s">
        <v>283</v>
      </c>
    </row>
    <row r="23" spans="4:6" ht="19.95" customHeight="1" x14ac:dyDescent="0.3">
      <c r="F23" s="18" t="s">
        <v>302</v>
      </c>
    </row>
    <row r="24" spans="4:6" ht="19.95" customHeight="1" x14ac:dyDescent="0.3">
      <c r="D24" s="95">
        <v>5</v>
      </c>
      <c r="E24" s="97" t="s">
        <v>284</v>
      </c>
    </row>
    <row r="25" spans="4:6" ht="19.95" customHeight="1" x14ac:dyDescent="0.3">
      <c r="F25" s="18" t="str">
        <f>"Outputs and application materials generated with the Tool may be public records of "&amp;Tables!$F$25&amp;"; the Tool itself"</f>
        <v>Outputs and application materials generated with the Tool may be public records of the City of Prattville; the Tool itself</v>
      </c>
    </row>
    <row r="26" spans="4:6" ht="19.95" customHeight="1" x14ac:dyDescent="0.3">
      <c r="F26" s="18" t="s">
        <v>285</v>
      </c>
    </row>
    <row r="27" spans="4:6" ht="19.95" customHeight="1" x14ac:dyDescent="0.3">
      <c r="D27" s="95">
        <v>6</v>
      </c>
      <c r="E27" s="97" t="s">
        <v>286</v>
      </c>
    </row>
    <row r="28" spans="4:6" ht="19.95" customHeight="1" x14ac:dyDescent="0.3">
      <c r="F28" s="18" t="s">
        <v>303</v>
      </c>
    </row>
    <row r="29" spans="4:6" ht="19.95" customHeight="1" x14ac:dyDescent="0.3">
      <c r="F29" s="18" t="s">
        <v>304</v>
      </c>
    </row>
    <row r="30" spans="4:6" ht="19.95" customHeight="1" x14ac:dyDescent="0.3">
      <c r="F30" s="18" t="s">
        <v>305</v>
      </c>
    </row>
    <row r="31" spans="4:6" ht="19.95" customHeight="1" x14ac:dyDescent="0.3">
      <c r="D31" s="95">
        <v>7</v>
      </c>
      <c r="E31" s="97" t="s">
        <v>287</v>
      </c>
    </row>
    <row r="32" spans="4:6" ht="19.95" customHeight="1" x14ac:dyDescent="0.3">
      <c r="F32" s="18" t="s">
        <v>288</v>
      </c>
    </row>
    <row r="33" spans="4:6" ht="19.95" customHeight="1" x14ac:dyDescent="0.3">
      <c r="F33" s="18" t="s">
        <v>289</v>
      </c>
    </row>
    <row r="34" spans="4:6" ht="19.95" customHeight="1" x14ac:dyDescent="0.3">
      <c r="D34" s="95">
        <v>8</v>
      </c>
      <c r="E34" s="97" t="s">
        <v>290</v>
      </c>
    </row>
    <row r="35" spans="4:6" ht="19.95" customHeight="1" x14ac:dyDescent="0.3">
      <c r="F35" s="18" t="s">
        <v>306</v>
      </c>
    </row>
    <row r="36" spans="4:6" ht="19.95" customHeight="1" x14ac:dyDescent="0.3"/>
    <row r="37" spans="4:6" ht="19.95" customHeight="1" x14ac:dyDescent="0.3"/>
    <row r="38" spans="4:6" ht="19.95" customHeight="1" x14ac:dyDescent="0.3"/>
    <row r="39" spans="4:6" ht="19.95" customHeight="1" x14ac:dyDescent="0.3"/>
    <row r="40" spans="4:6" ht="19.95" customHeight="1" x14ac:dyDescent="0.3"/>
    <row r="41" spans="4:6" ht="19.95" customHeight="1" x14ac:dyDescent="0.3"/>
  </sheetData>
  <sheetProtection algorithmName="SHA-512" hashValue="nhpmI4746q9EJB8Tc3tQrTV1xgqPCm/IvXLLi/MprBeZxQYF2RYLTTAKwMMcHman64wmPsLArPbbCp0J0+8hFQ==" saltValue="kzF0/+8KpPE/j39N0ZgzBg==" spinCount="100000" sheet="1" objects="1" scenarios="1" selectLockedCells="1"/>
  <mergeCells count="3">
    <mergeCell ref="O1:P1"/>
    <mergeCell ref="O2:P2"/>
    <mergeCell ref="F3:H3"/>
  </mergeCells>
  <conditionalFormatting sqref="F2">
    <cfRule type="expression" dxfId="298" priority="572">
      <formula>$A$2=2</formula>
    </cfRule>
  </conditionalFormatting>
  <conditionalFormatting sqref="F3:H3">
    <cfRule type="expression" dxfId="297" priority="573">
      <formula>$A$3=2</formula>
    </cfRule>
    <cfRule type="expression" dxfId="296" priority="574">
      <formula>$A$3=2</formula>
    </cfRule>
  </conditionalFormatting>
  <pageMargins left="0.5" right="0.5" top="0.5" bottom="0.25" header="0.3" footer="0.3"/>
  <pageSetup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F3F8C1-136E-41B6-8C7E-385224269752}">
          <x14:formula1>
            <xm:f>Tables!$B$12:$B$14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59A2-89A5-4F8A-B388-C752007F6770}">
  <sheetPr codeName="Sheet3">
    <tabColor theme="2" tint="-0.499984740745262"/>
    <pageSetUpPr fitToPage="1"/>
  </sheetPr>
  <dimension ref="A1:V50"/>
  <sheetViews>
    <sheetView showGridLines="0" showRowColHeaders="0" zoomScale="120" zoomScaleNormal="120" workbookViewId="0">
      <pane ySplit="1" topLeftCell="A2" activePane="bottomLeft" state="frozen"/>
      <selection pane="bottomLeft" activeCell="A2" sqref="A2"/>
    </sheetView>
  </sheetViews>
  <sheetFormatPr defaultColWidth="0" defaultRowHeight="0" customHeight="1" zeroHeight="1" x14ac:dyDescent="0.3"/>
  <cols>
    <col min="1" max="1" width="2.77734375" style="18" customWidth="1"/>
    <col min="2" max="2" width="5.77734375" style="17" customWidth="1"/>
    <col min="3" max="8" width="2.77734375" style="18" customWidth="1"/>
    <col min="9" max="10" width="8.88671875" style="18" customWidth="1"/>
    <col min="11" max="11" width="20.77734375" style="18" customWidth="1"/>
    <col min="12" max="22" width="8.88671875" style="18" customWidth="1"/>
    <col min="23" max="16384" width="8.88671875" style="18" hidden="1"/>
  </cols>
  <sheetData>
    <row r="1" spans="1:21" ht="19.95" hidden="1" customHeight="1" x14ac:dyDescent="0.3">
      <c r="A1" s="87"/>
      <c r="B1" s="89"/>
      <c r="C1" s="87"/>
      <c r="D1" s="87"/>
      <c r="E1" s="87"/>
      <c r="F1" s="87"/>
      <c r="G1" s="87"/>
      <c r="H1" s="87"/>
      <c r="I1" s="87"/>
      <c r="J1" s="90" t="s">
        <v>264</v>
      </c>
      <c r="K1" s="87"/>
      <c r="L1" s="87"/>
      <c r="M1" s="87"/>
      <c r="N1" s="87"/>
      <c r="O1" s="87"/>
      <c r="P1" s="87"/>
      <c r="Q1" s="87"/>
      <c r="R1" s="87"/>
      <c r="S1" s="87"/>
      <c r="T1" s="87"/>
    </row>
    <row r="2" spans="1:21" ht="19.95" customHeight="1" thickTop="1" x14ac:dyDescent="0.3">
      <c r="U2" s="92"/>
    </row>
    <row r="3" spans="1:21" ht="19.95" customHeight="1" x14ac:dyDescent="0.3">
      <c r="B3" s="24" t="s">
        <v>2</v>
      </c>
    </row>
    <row r="4" spans="1:21" ht="4.95" customHeight="1" x14ac:dyDescent="0.3">
      <c r="B4" s="24"/>
    </row>
    <row r="5" spans="1:21" ht="19.95" customHeight="1" x14ac:dyDescent="0.3">
      <c r="B5" s="17">
        <v>1</v>
      </c>
      <c r="C5" s="133" t="s">
        <v>105</v>
      </c>
      <c r="D5" s="133"/>
      <c r="E5" s="133"/>
      <c r="F5" s="133"/>
      <c r="G5" s="133"/>
      <c r="H5" s="133"/>
      <c r="I5" s="133"/>
      <c r="J5" s="133"/>
      <c r="K5" s="133"/>
      <c r="L5" s="133"/>
      <c r="M5" s="133"/>
      <c r="N5" s="133"/>
      <c r="O5" s="133"/>
      <c r="P5" s="133"/>
      <c r="Q5" s="133"/>
    </row>
    <row r="6" spans="1:21" ht="19.95" customHeight="1" x14ac:dyDescent="0.3">
      <c r="B6" s="17">
        <f>B5+1</f>
        <v>2</v>
      </c>
      <c r="C6" s="18" t="s">
        <v>3</v>
      </c>
    </row>
    <row r="7" spans="1:21" ht="19.95" customHeight="1" x14ac:dyDescent="0.3">
      <c r="C7" s="19"/>
      <c r="D7" s="19"/>
      <c r="E7" s="19"/>
      <c r="F7" s="19"/>
      <c r="I7" s="18" t="s">
        <v>106</v>
      </c>
    </row>
    <row r="8" spans="1:21" ht="10.050000000000001" customHeight="1" x14ac:dyDescent="0.3"/>
    <row r="9" spans="1:21" ht="15" customHeight="1" x14ac:dyDescent="0.3">
      <c r="C9" s="20"/>
      <c r="D9" s="20"/>
      <c r="E9" s="20"/>
      <c r="F9" s="20"/>
      <c r="I9" s="132" t="s">
        <v>121</v>
      </c>
      <c r="J9" s="132"/>
      <c r="K9" s="132"/>
      <c r="L9" s="132"/>
      <c r="M9" s="132"/>
      <c r="N9" s="132"/>
      <c r="O9" s="132"/>
      <c r="P9" s="132"/>
      <c r="Q9" s="132"/>
    </row>
    <row r="10" spans="1:21" ht="15" customHeight="1" x14ac:dyDescent="0.3">
      <c r="I10" s="132"/>
      <c r="J10" s="132"/>
      <c r="K10" s="132"/>
      <c r="L10" s="132"/>
      <c r="M10" s="132"/>
      <c r="N10" s="132"/>
      <c r="O10" s="132"/>
      <c r="P10" s="132"/>
      <c r="Q10" s="132"/>
    </row>
    <row r="11" spans="1:21" ht="10.050000000000001" customHeight="1" x14ac:dyDescent="0.3">
      <c r="I11" s="26"/>
      <c r="J11" s="26"/>
      <c r="K11" s="26"/>
      <c r="L11" s="26"/>
      <c r="M11" s="26"/>
      <c r="N11" s="26"/>
      <c r="O11" s="26"/>
      <c r="P11" s="26"/>
      <c r="Q11" s="26"/>
    </row>
    <row r="12" spans="1:21" ht="15" customHeight="1" x14ac:dyDescent="0.3">
      <c r="F12" s="21"/>
      <c r="I12" s="132" t="s">
        <v>107</v>
      </c>
      <c r="J12" s="132"/>
      <c r="K12" s="132"/>
      <c r="L12" s="132"/>
      <c r="M12" s="132"/>
      <c r="N12" s="132"/>
      <c r="O12" s="132"/>
      <c r="P12" s="132"/>
      <c r="Q12" s="132"/>
    </row>
    <row r="13" spans="1:21" ht="15" customHeight="1" x14ac:dyDescent="0.3">
      <c r="I13" s="132"/>
      <c r="J13" s="132"/>
      <c r="K13" s="132"/>
      <c r="L13" s="132"/>
      <c r="M13" s="132"/>
      <c r="N13" s="132"/>
      <c r="O13" s="132"/>
      <c r="P13" s="132"/>
      <c r="Q13" s="132"/>
    </row>
    <row r="14" spans="1:21" ht="15" customHeight="1" x14ac:dyDescent="0.3">
      <c r="I14" s="132"/>
      <c r="J14" s="132"/>
      <c r="K14" s="132"/>
      <c r="L14" s="132"/>
      <c r="M14" s="132"/>
      <c r="N14" s="132"/>
      <c r="O14" s="132"/>
      <c r="P14" s="132"/>
      <c r="Q14" s="132"/>
    </row>
    <row r="15" spans="1:21" ht="15" customHeight="1" x14ac:dyDescent="0.3">
      <c r="I15" s="132"/>
      <c r="J15" s="132"/>
      <c r="K15" s="132"/>
      <c r="L15" s="132"/>
      <c r="M15" s="132"/>
      <c r="N15" s="132"/>
      <c r="O15" s="132"/>
      <c r="P15" s="132"/>
      <c r="Q15" s="132"/>
    </row>
    <row r="16" spans="1:21" ht="10.050000000000001" customHeight="1" x14ac:dyDescent="0.3">
      <c r="I16" s="27"/>
      <c r="J16" s="27"/>
      <c r="K16" s="27"/>
      <c r="L16" s="27"/>
      <c r="M16" s="27"/>
      <c r="N16" s="27"/>
      <c r="O16" s="27"/>
      <c r="P16" s="27"/>
      <c r="Q16" s="27"/>
    </row>
    <row r="17" spans="2:17" ht="15" customHeight="1" x14ac:dyDescent="0.3">
      <c r="C17" s="21"/>
      <c r="D17" s="2" t="s">
        <v>13</v>
      </c>
      <c r="E17" s="2"/>
      <c r="F17" s="21"/>
      <c r="G17" s="2" t="s">
        <v>14</v>
      </c>
      <c r="I17" s="132" t="s">
        <v>47</v>
      </c>
      <c r="J17" s="132"/>
      <c r="K17" s="132"/>
      <c r="L17" s="132"/>
      <c r="M17" s="132"/>
      <c r="N17" s="132"/>
      <c r="O17" s="132"/>
      <c r="P17" s="132"/>
      <c r="Q17" s="132"/>
    </row>
    <row r="18" spans="2:17" ht="15" customHeight="1" x14ac:dyDescent="0.3">
      <c r="I18" s="132"/>
      <c r="J18" s="132"/>
      <c r="K18" s="132"/>
      <c r="L18" s="132"/>
      <c r="M18" s="132"/>
      <c r="N18" s="132"/>
      <c r="O18" s="132"/>
      <c r="P18" s="132"/>
      <c r="Q18" s="132"/>
    </row>
    <row r="19" spans="2:17" ht="10.050000000000001" customHeight="1" x14ac:dyDescent="0.3">
      <c r="I19" s="26"/>
      <c r="J19" s="26"/>
      <c r="K19" s="26"/>
      <c r="L19" s="26"/>
      <c r="M19" s="26"/>
      <c r="N19" s="26"/>
      <c r="O19" s="26"/>
      <c r="P19" s="26"/>
      <c r="Q19" s="26"/>
    </row>
    <row r="20" spans="2:17" ht="15" customHeight="1" x14ac:dyDescent="0.3">
      <c r="C20" s="46" t="s">
        <v>103</v>
      </c>
      <c r="D20" s="2" t="s">
        <v>13</v>
      </c>
      <c r="E20" s="2"/>
      <c r="F20" s="46" t="s">
        <v>103</v>
      </c>
      <c r="G20" s="2" t="s">
        <v>14</v>
      </c>
      <c r="I20" s="47" t="s">
        <v>104</v>
      </c>
      <c r="J20" s="26"/>
      <c r="K20" s="26"/>
      <c r="L20" s="26"/>
      <c r="M20" s="26"/>
      <c r="N20" s="26"/>
      <c r="O20" s="26"/>
      <c r="P20" s="26"/>
      <c r="Q20" s="26"/>
    </row>
    <row r="21" spans="2:17" ht="10.050000000000001" customHeight="1" x14ac:dyDescent="0.3"/>
    <row r="22" spans="2:17" ht="15" customHeight="1" x14ac:dyDescent="0.3">
      <c r="C22" s="22"/>
      <c r="D22" s="22"/>
      <c r="E22" s="22"/>
      <c r="F22" s="22"/>
      <c r="I22" s="132" t="s">
        <v>108</v>
      </c>
      <c r="J22" s="132"/>
      <c r="K22" s="132"/>
      <c r="L22" s="132"/>
      <c r="M22" s="132"/>
      <c r="N22" s="132"/>
      <c r="O22" s="132"/>
      <c r="P22" s="132"/>
      <c r="Q22" s="132"/>
    </row>
    <row r="23" spans="2:17" ht="15" customHeight="1" x14ac:dyDescent="0.3">
      <c r="I23" s="132"/>
      <c r="J23" s="132"/>
      <c r="K23" s="132"/>
      <c r="L23" s="132"/>
      <c r="M23" s="132"/>
      <c r="N23" s="132"/>
      <c r="O23" s="132"/>
      <c r="P23" s="132"/>
      <c r="Q23" s="132"/>
    </row>
    <row r="24" spans="2:17" ht="15" customHeight="1" x14ac:dyDescent="0.3">
      <c r="I24" s="132"/>
      <c r="J24" s="132"/>
      <c r="K24" s="132"/>
      <c r="L24" s="132"/>
      <c r="M24" s="132"/>
      <c r="N24" s="132"/>
      <c r="O24" s="132"/>
      <c r="P24" s="132"/>
      <c r="Q24" s="132"/>
    </row>
    <row r="25" spans="2:17" ht="19.95" customHeight="1" x14ac:dyDescent="0.3">
      <c r="I25" s="132"/>
      <c r="J25" s="132"/>
      <c r="K25" s="132"/>
      <c r="L25" s="132"/>
      <c r="M25" s="132"/>
      <c r="N25" s="132"/>
      <c r="O25" s="132"/>
      <c r="P25" s="132"/>
      <c r="Q25" s="132"/>
    </row>
    <row r="26" spans="2:17" ht="10.050000000000001" customHeight="1" x14ac:dyDescent="0.3">
      <c r="I26" s="27"/>
      <c r="J26" s="27"/>
      <c r="K26" s="27"/>
      <c r="L26" s="27"/>
      <c r="M26" s="27"/>
      <c r="N26" s="27"/>
      <c r="O26" s="27"/>
      <c r="P26" s="27"/>
      <c r="Q26" s="27"/>
    </row>
    <row r="27" spans="2:17" ht="15" customHeight="1" x14ac:dyDescent="0.3">
      <c r="C27" s="23"/>
      <c r="D27" s="23"/>
      <c r="E27" s="23"/>
      <c r="F27" s="23"/>
      <c r="I27" s="132" t="s">
        <v>11</v>
      </c>
      <c r="J27" s="132"/>
      <c r="K27" s="132"/>
      <c r="L27" s="132"/>
      <c r="M27" s="132"/>
      <c r="N27" s="132"/>
      <c r="O27" s="132"/>
      <c r="P27" s="132"/>
      <c r="Q27" s="132"/>
    </row>
    <row r="28" spans="2:17" ht="15" customHeight="1" x14ac:dyDescent="0.3">
      <c r="I28" s="132"/>
      <c r="J28" s="132"/>
      <c r="K28" s="132"/>
      <c r="L28" s="132"/>
      <c r="M28" s="132"/>
      <c r="N28" s="132"/>
      <c r="O28" s="132"/>
      <c r="P28" s="132"/>
      <c r="Q28" s="132"/>
    </row>
    <row r="29" spans="2:17" ht="10.050000000000001" customHeight="1" x14ac:dyDescent="0.3"/>
    <row r="30" spans="2:17" ht="19.95" customHeight="1" x14ac:dyDescent="0.3">
      <c r="B30" s="17">
        <f>B6+1</f>
        <v>3</v>
      </c>
      <c r="C30" s="18" t="s">
        <v>109</v>
      </c>
    </row>
    <row r="31" spans="2:17" ht="19.95" customHeight="1" x14ac:dyDescent="0.3">
      <c r="B31" s="17">
        <v>4</v>
      </c>
      <c r="C31" s="18" t="s">
        <v>43</v>
      </c>
    </row>
    <row r="32" spans="2:17" ht="19.95" customHeight="1" x14ac:dyDescent="0.3">
      <c r="B32" s="17">
        <v>5</v>
      </c>
      <c r="C32" s="18" t="s">
        <v>98</v>
      </c>
    </row>
    <row r="33" ht="19.95" customHeight="1" x14ac:dyDescent="0.3"/>
    <row r="34" ht="19.95" customHeight="1" x14ac:dyDescent="0.3"/>
    <row r="35" ht="19.95" customHeight="1" x14ac:dyDescent="0.3"/>
    <row r="36" ht="19.95" customHeight="1" x14ac:dyDescent="0.3"/>
    <row r="37" ht="19.95" customHeight="1" x14ac:dyDescent="0.3"/>
    <row r="38" ht="19.95" customHeight="1" x14ac:dyDescent="0.3"/>
    <row r="39" ht="19.95" customHeight="1" x14ac:dyDescent="0.3"/>
    <row r="40" ht="19.95" customHeight="1" x14ac:dyDescent="0.3"/>
    <row r="41" ht="19.95" customHeight="1" x14ac:dyDescent="0.3"/>
    <row r="42" ht="19.95" customHeight="1" x14ac:dyDescent="0.3"/>
    <row r="43" ht="19.95" customHeight="1" x14ac:dyDescent="0.3"/>
    <row r="44" ht="19.95" customHeight="1" x14ac:dyDescent="0.3"/>
    <row r="45" ht="19.95" customHeight="1" x14ac:dyDescent="0.3"/>
    <row r="46" ht="19.95" customHeight="1" x14ac:dyDescent="0.3"/>
    <row r="47" ht="19.95" customHeight="1" x14ac:dyDescent="0.3"/>
    <row r="48" ht="19.95" customHeight="1" x14ac:dyDescent="0.3"/>
    <row r="49" ht="19.95" customHeight="1" x14ac:dyDescent="0.3"/>
    <row r="50" ht="19.95" customHeight="1" x14ac:dyDescent="0.3"/>
  </sheetData>
  <sheetProtection algorithmName="SHA-512" hashValue="c/kJb9LtVfKfYoia6FZi7iiSwC5MxJFe4jU8TDBZkXpAeSjUJ3Nyz5FOhODnbY74KqfgrNhKpI3KBkqZKGLTTA==" saltValue="j8lYFVsqQ0c+ySG75Y1atg==" spinCount="100000" sheet="1" objects="1" scenarios="1" selectLockedCells="1"/>
  <mergeCells count="6">
    <mergeCell ref="I17:Q18"/>
    <mergeCell ref="I22:Q25"/>
    <mergeCell ref="I27:Q28"/>
    <mergeCell ref="C5:Q5"/>
    <mergeCell ref="I9:Q10"/>
    <mergeCell ref="I12:Q15"/>
  </mergeCells>
  <conditionalFormatting sqref="C17">
    <cfRule type="expression" dxfId="295" priority="5">
      <formula>ISBLANK(C17)</formula>
    </cfRule>
  </conditionalFormatting>
  <conditionalFormatting sqref="C9:F9">
    <cfRule type="expression" dxfId="294" priority="7">
      <formula>ISBLANK(C9)</formula>
    </cfRule>
  </conditionalFormatting>
  <conditionalFormatting sqref="F12">
    <cfRule type="expression" dxfId="293" priority="6">
      <formula>ISBLANK(F12)</formula>
    </cfRule>
  </conditionalFormatting>
  <conditionalFormatting sqref="F17">
    <cfRule type="expression" dxfId="292" priority="4">
      <formula>ISBLANK(F17)</formula>
    </cfRule>
  </conditionalFormatting>
  <pageMargins left="0.5" right="0.5" top="0.5" bottom="0.25" header="0.3" footer="0.3"/>
  <pageSetup scale="8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33E6-BA95-49F0-93A0-1B71CD77B1C0}">
  <sheetPr codeName="Sheet1">
    <tabColor theme="9" tint="0.39997558519241921"/>
  </sheetPr>
  <dimension ref="A1:DI120"/>
  <sheetViews>
    <sheetView showGridLines="0" showRowColHeaders="0" showZeros="0" zoomScale="150" zoomScaleNormal="150" workbookViewId="0">
      <selection activeCell="AD6" sqref="AD6:AJ6"/>
    </sheetView>
  </sheetViews>
  <sheetFormatPr defaultColWidth="0" defaultRowHeight="0" customHeight="1" zeroHeight="1" x14ac:dyDescent="0.3"/>
  <cols>
    <col min="1" max="1" width="1.77734375" style="2" customWidth="1"/>
    <col min="2" max="36" width="2.77734375" style="2" customWidth="1"/>
    <col min="37" max="37" width="1.77734375" style="2" customWidth="1"/>
    <col min="38" max="38" width="2.77734375" style="2" customWidth="1"/>
    <col min="39" max="43" width="4.77734375" style="50" hidden="1" customWidth="1"/>
    <col min="44" max="45" width="43.5546875" style="50" hidden="1" customWidth="1"/>
    <col min="46" max="79" width="2.77734375" style="2" customWidth="1"/>
    <col min="80" max="113" width="0" style="2" hidden="1" customWidth="1"/>
    <col min="114" max="16384" width="8.88671875" style="2" hidden="1"/>
  </cols>
  <sheetData>
    <row r="1" spans="2:79" ht="15" customHeight="1" x14ac:dyDescent="0.3">
      <c r="G1" s="3"/>
      <c r="H1" s="3"/>
      <c r="I1" s="3"/>
      <c r="J1" s="3"/>
      <c r="K1" s="3"/>
      <c r="L1" s="3"/>
      <c r="M1" s="3"/>
      <c r="N1" s="3"/>
      <c r="O1" s="3"/>
      <c r="P1" s="3"/>
      <c r="Q1" s="134" t="s">
        <v>291</v>
      </c>
      <c r="R1" s="134"/>
      <c r="S1" s="134"/>
      <c r="T1" s="134"/>
      <c r="U1" s="134"/>
      <c r="V1" s="134"/>
      <c r="W1" s="134"/>
      <c r="X1" s="134"/>
      <c r="Y1" s="134"/>
      <c r="Z1" s="134"/>
      <c r="AA1" s="134"/>
      <c r="AB1" s="134"/>
      <c r="AC1" s="134"/>
      <c r="AD1" s="134"/>
      <c r="AE1" s="134"/>
      <c r="AF1" s="134"/>
      <c r="AG1" s="134"/>
      <c r="AH1" s="134"/>
      <c r="AI1" s="134"/>
      <c r="AJ1" s="134"/>
      <c r="AK1" s="134"/>
      <c r="BD1" s="134" t="str">
        <f>Q1</f>
        <v>Form 1A - Existing Development
Waiver Request Form</v>
      </c>
      <c r="BE1" s="134"/>
      <c r="BF1" s="134"/>
      <c r="BG1" s="134"/>
      <c r="BH1" s="134"/>
      <c r="BI1" s="134"/>
      <c r="BJ1" s="134"/>
      <c r="BK1" s="134"/>
      <c r="BL1" s="134"/>
      <c r="BM1" s="134"/>
      <c r="BN1" s="134"/>
      <c r="BO1" s="134"/>
      <c r="BP1" s="134"/>
      <c r="BQ1" s="134"/>
      <c r="BR1" s="134"/>
      <c r="BS1" s="134"/>
      <c r="BT1" s="134"/>
      <c r="BU1" s="134"/>
      <c r="BV1" s="134"/>
      <c r="BW1" s="134"/>
      <c r="BX1" s="134"/>
      <c r="BY1" s="134"/>
      <c r="BZ1" s="134"/>
    </row>
    <row r="2" spans="2:79" ht="15" customHeight="1" x14ac:dyDescent="0.3">
      <c r="G2" s="3"/>
      <c r="H2" s="3"/>
      <c r="I2" s="3"/>
      <c r="J2" s="3"/>
      <c r="K2" s="3"/>
      <c r="L2" s="3"/>
      <c r="M2" s="3"/>
      <c r="N2" s="3"/>
      <c r="O2" s="3"/>
      <c r="P2" s="3"/>
      <c r="Q2" s="134"/>
      <c r="R2" s="134"/>
      <c r="S2" s="134"/>
      <c r="T2" s="134"/>
      <c r="U2" s="134"/>
      <c r="V2" s="134"/>
      <c r="W2" s="134"/>
      <c r="X2" s="134"/>
      <c r="Y2" s="134"/>
      <c r="Z2" s="134"/>
      <c r="AA2" s="134"/>
      <c r="AB2" s="134"/>
      <c r="AC2" s="134"/>
      <c r="AD2" s="134"/>
      <c r="AE2" s="134"/>
      <c r="AF2" s="134"/>
      <c r="AG2" s="134"/>
      <c r="AH2" s="134"/>
      <c r="AI2" s="134"/>
      <c r="AJ2" s="134"/>
      <c r="AK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row>
    <row r="3" spans="2:79" ht="15" customHeight="1" x14ac:dyDescent="0.3">
      <c r="G3" s="3"/>
      <c r="H3" s="3"/>
      <c r="I3" s="3"/>
      <c r="J3" s="3"/>
      <c r="K3" s="3"/>
      <c r="L3" s="3"/>
      <c r="M3" s="3"/>
      <c r="N3" s="3"/>
      <c r="O3" s="3"/>
      <c r="P3" s="3"/>
      <c r="Q3" s="134"/>
      <c r="R3" s="134"/>
      <c r="S3" s="134"/>
      <c r="T3" s="134"/>
      <c r="U3" s="134"/>
      <c r="V3" s="134"/>
      <c r="W3" s="134"/>
      <c r="X3" s="134"/>
      <c r="Y3" s="134"/>
      <c r="Z3" s="134"/>
      <c r="AA3" s="134"/>
      <c r="AB3" s="134"/>
      <c r="AC3" s="134"/>
      <c r="AD3" s="134"/>
      <c r="AE3" s="134"/>
      <c r="AF3" s="134"/>
      <c r="AG3" s="134"/>
      <c r="AH3" s="134"/>
      <c r="AI3" s="134"/>
      <c r="AJ3" s="134"/>
      <c r="AK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row>
    <row r="4" spans="2:79" ht="15" customHeight="1" x14ac:dyDescent="0.3">
      <c r="G4" s="3"/>
      <c r="H4" s="3"/>
      <c r="I4" s="3"/>
      <c r="J4" s="3"/>
      <c r="K4" s="3"/>
      <c r="L4" s="3"/>
      <c r="M4" s="3"/>
      <c r="N4" s="3"/>
      <c r="O4" s="3"/>
      <c r="P4" s="3"/>
      <c r="Q4" s="134"/>
      <c r="R4" s="134"/>
      <c r="S4" s="134"/>
      <c r="T4" s="134"/>
      <c r="U4" s="134"/>
      <c r="V4" s="134"/>
      <c r="W4" s="134"/>
      <c r="X4" s="134"/>
      <c r="Y4" s="134"/>
      <c r="Z4" s="134"/>
      <c r="AA4" s="134"/>
      <c r="AB4" s="134"/>
      <c r="AC4" s="134"/>
      <c r="AD4" s="134"/>
      <c r="AE4" s="134"/>
      <c r="AF4" s="134"/>
      <c r="AG4" s="134"/>
      <c r="AH4" s="134"/>
      <c r="AI4" s="134"/>
      <c r="AJ4" s="134"/>
      <c r="AK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row>
    <row r="5" spans="2:79" ht="15" customHeight="1" x14ac:dyDescent="0.3">
      <c r="B5" s="6" t="s">
        <v>147</v>
      </c>
      <c r="AY5" s="37"/>
      <c r="AZ5" s="37"/>
      <c r="BA5" s="37"/>
      <c r="BB5" s="37"/>
      <c r="BC5" s="37"/>
      <c r="BD5" s="37"/>
      <c r="BE5" s="37"/>
      <c r="BF5" s="37"/>
      <c r="BG5" s="37"/>
      <c r="BH5" s="37"/>
      <c r="BI5" s="37"/>
      <c r="BJ5" s="37"/>
      <c r="BK5" s="14"/>
      <c r="BL5" s="14"/>
      <c r="BM5" s="14"/>
      <c r="BN5" s="14"/>
      <c r="BO5" s="14"/>
      <c r="BP5" s="14"/>
      <c r="BQ5" s="14"/>
      <c r="BR5" s="14"/>
      <c r="BS5" s="14"/>
      <c r="BT5" s="14"/>
      <c r="BU5" s="14"/>
      <c r="BV5" s="14"/>
      <c r="BW5" s="14"/>
      <c r="BX5" s="14"/>
      <c r="BY5" s="14"/>
      <c r="BZ5" s="14"/>
      <c r="CA5" s="14"/>
    </row>
    <row r="6" spans="2:79" ht="15" customHeight="1" x14ac:dyDescent="0.3">
      <c r="C6" s="6"/>
      <c r="D6" s="6"/>
      <c r="AC6" s="7" t="s">
        <v>169</v>
      </c>
      <c r="AD6" s="138"/>
      <c r="AE6" s="138"/>
      <c r="AF6" s="138"/>
      <c r="AG6" s="138"/>
      <c r="AH6" s="138"/>
      <c r="AI6" s="138"/>
      <c r="AJ6" s="138"/>
      <c r="AT6" s="135" t="s">
        <v>4</v>
      </c>
      <c r="AU6" s="135"/>
      <c r="AV6" s="135"/>
      <c r="AW6" s="135"/>
      <c r="AX6" s="135"/>
      <c r="AY6" s="135"/>
      <c r="AZ6" s="135"/>
      <c r="BA6" s="135"/>
      <c r="BB6" s="135"/>
      <c r="BC6" s="135"/>
      <c r="BD6" s="135"/>
      <c r="BE6" s="135"/>
      <c r="BF6" s="135"/>
      <c r="BG6" s="135"/>
      <c r="BH6" s="135"/>
      <c r="BI6" s="15"/>
      <c r="BJ6" s="15"/>
      <c r="BK6" s="36"/>
      <c r="BL6" s="36"/>
      <c r="BM6" s="36"/>
      <c r="BN6" s="36"/>
      <c r="BO6" s="36"/>
      <c r="BP6" s="36"/>
      <c r="BQ6" s="36"/>
      <c r="BR6" s="36"/>
      <c r="BS6" s="36"/>
      <c r="BT6" s="36"/>
      <c r="BU6" s="36"/>
      <c r="BV6" s="36"/>
      <c r="BW6" s="36"/>
      <c r="BX6" s="36"/>
      <c r="BY6" s="36"/>
      <c r="BZ6" s="36"/>
      <c r="CA6" s="36"/>
    </row>
    <row r="7" spans="2:79" ht="15" customHeight="1" x14ac:dyDescent="0.3">
      <c r="D7" s="7" t="s">
        <v>21</v>
      </c>
      <c r="E7" s="137"/>
      <c r="F7" s="137"/>
      <c r="G7" s="137"/>
      <c r="H7" s="137"/>
      <c r="I7" s="137"/>
      <c r="J7" s="137"/>
      <c r="K7" s="137"/>
      <c r="L7" s="137"/>
      <c r="M7" s="137"/>
      <c r="N7" s="137"/>
      <c r="O7" s="137"/>
      <c r="P7" s="137"/>
      <c r="Q7" s="137"/>
      <c r="R7" s="137"/>
      <c r="S7" s="137"/>
      <c r="T7" s="137"/>
      <c r="U7" s="137"/>
      <c r="V7" s="137"/>
      <c r="W7" s="137"/>
      <c r="X7" s="137"/>
      <c r="Y7" s="137"/>
      <c r="AD7" s="7" t="s">
        <v>25</v>
      </c>
      <c r="AE7" s="136"/>
      <c r="AF7" s="136"/>
      <c r="AG7" s="136"/>
      <c r="AH7" s="136"/>
      <c r="AI7" s="136"/>
      <c r="AJ7" s="136"/>
      <c r="AT7" s="135"/>
      <c r="AU7" s="135"/>
      <c r="AV7" s="135"/>
      <c r="AW7" s="135"/>
      <c r="AX7" s="135"/>
      <c r="AY7" s="135"/>
      <c r="AZ7" s="135"/>
      <c r="BA7" s="135"/>
      <c r="BB7" s="135"/>
      <c r="BC7" s="135"/>
      <c r="BD7" s="135"/>
      <c r="BE7" s="135"/>
      <c r="BF7" s="135"/>
      <c r="BG7" s="135"/>
      <c r="BH7" s="135"/>
      <c r="BI7" s="15"/>
      <c r="BJ7" s="15"/>
      <c r="BK7" s="36"/>
      <c r="BL7" s="36"/>
      <c r="BM7" s="10"/>
      <c r="BN7" s="10"/>
      <c r="BO7" s="10"/>
      <c r="BP7" s="10"/>
      <c r="BQ7" s="10"/>
      <c r="BR7" s="10"/>
      <c r="BS7" s="10"/>
      <c r="BT7" s="10"/>
      <c r="BU7" s="10"/>
      <c r="BV7" s="10"/>
      <c r="BW7" s="10"/>
      <c r="BX7" s="10"/>
      <c r="BY7" s="10"/>
      <c r="BZ7" s="10"/>
      <c r="CA7" s="10"/>
    </row>
    <row r="8" spans="2:79" ht="15" customHeight="1" x14ac:dyDescent="0.3">
      <c r="D8" s="7" t="s">
        <v>22</v>
      </c>
      <c r="E8" s="143"/>
      <c r="F8" s="143"/>
      <c r="G8" s="143"/>
      <c r="H8" s="143"/>
      <c r="I8" s="143"/>
      <c r="J8" s="143"/>
      <c r="K8" s="143"/>
      <c r="L8" s="143"/>
      <c r="M8" s="143"/>
      <c r="N8" s="143"/>
      <c r="O8" s="143"/>
      <c r="P8" s="143"/>
      <c r="Q8" s="143"/>
      <c r="R8" s="143"/>
      <c r="S8" s="143"/>
      <c r="T8" s="143"/>
      <c r="U8" s="143"/>
      <c r="V8" s="143"/>
      <c r="W8" s="143"/>
      <c r="X8" s="143"/>
      <c r="Y8" s="143"/>
      <c r="AB8" s="7"/>
      <c r="AD8" s="7" t="s">
        <v>26</v>
      </c>
      <c r="AE8" s="142"/>
      <c r="AF8" s="142"/>
      <c r="AG8" s="142"/>
      <c r="AH8" s="142"/>
      <c r="AI8" s="142"/>
      <c r="AJ8" s="142"/>
      <c r="AT8" s="40">
        <v>1</v>
      </c>
      <c r="AU8" s="41" t="s">
        <v>190</v>
      </c>
      <c r="AX8" s="37"/>
      <c r="AY8" s="15"/>
      <c r="AZ8" s="15"/>
      <c r="BA8" s="15"/>
      <c r="BB8" s="15"/>
      <c r="BC8" s="15"/>
      <c r="BD8" s="15"/>
      <c r="BE8" s="15"/>
      <c r="BF8" s="15"/>
      <c r="BG8" s="15"/>
      <c r="BH8" s="15"/>
      <c r="BI8" s="15"/>
      <c r="BJ8" s="15"/>
      <c r="BK8" s="36"/>
      <c r="BL8" s="36"/>
      <c r="BM8" s="10"/>
      <c r="BN8" s="10"/>
      <c r="BO8" s="10"/>
      <c r="BP8" s="10"/>
      <c r="BQ8" s="10"/>
      <c r="BR8" s="10"/>
      <c r="BS8" s="10"/>
      <c r="BT8" s="10"/>
      <c r="BU8" s="10"/>
      <c r="BV8" s="10"/>
      <c r="BW8" s="10"/>
      <c r="BX8" s="10"/>
      <c r="BY8" s="10"/>
      <c r="BZ8" s="10"/>
      <c r="CA8" s="10"/>
    </row>
    <row r="9" spans="2:79" ht="15" customHeight="1" x14ac:dyDescent="0.3">
      <c r="C9" s="9"/>
      <c r="D9" s="7" t="s">
        <v>111</v>
      </c>
      <c r="E9" s="143"/>
      <c r="F9" s="143"/>
      <c r="G9" s="143"/>
      <c r="H9" s="143"/>
      <c r="I9" s="143"/>
      <c r="J9" s="143"/>
      <c r="K9" s="143"/>
      <c r="L9" s="11"/>
      <c r="M9" s="11"/>
      <c r="N9" s="52" t="s">
        <v>112</v>
      </c>
      <c r="O9" s="143"/>
      <c r="P9" s="143"/>
      <c r="Q9" s="143"/>
      <c r="R9" s="143"/>
      <c r="S9" s="11"/>
      <c r="T9" s="11"/>
      <c r="U9" s="11"/>
      <c r="V9" s="52" t="s">
        <v>113</v>
      </c>
      <c r="W9" s="144"/>
      <c r="X9" s="144"/>
      <c r="Y9" s="144"/>
      <c r="Z9" s="9"/>
      <c r="AA9" s="9"/>
      <c r="AC9" s="9"/>
      <c r="AD9" s="7" t="s">
        <v>27</v>
      </c>
      <c r="AE9" s="141"/>
      <c r="AF9" s="141"/>
      <c r="AG9" s="141"/>
      <c r="AH9" s="141"/>
      <c r="AI9" s="141"/>
      <c r="AJ9" s="141"/>
      <c r="AU9" s="40" t="s">
        <v>5</v>
      </c>
      <c r="AV9" s="15" t="s">
        <v>173</v>
      </c>
      <c r="AX9" s="37"/>
      <c r="AY9" s="15"/>
      <c r="AZ9" s="15"/>
      <c r="BA9" s="15"/>
      <c r="BB9" s="15"/>
      <c r="BC9" s="15"/>
      <c r="BD9" s="15"/>
      <c r="BE9" s="15"/>
      <c r="BF9" s="15"/>
      <c r="BG9" s="15"/>
      <c r="BH9" s="15"/>
      <c r="BI9" s="15"/>
      <c r="BJ9" s="15"/>
      <c r="BK9" s="36"/>
      <c r="BL9" s="36"/>
      <c r="BM9" s="10"/>
      <c r="BN9" s="10"/>
      <c r="BO9" s="10"/>
      <c r="BP9" s="10"/>
      <c r="BQ9" s="10"/>
      <c r="BR9" s="10"/>
      <c r="BS9" s="10"/>
      <c r="BT9" s="10"/>
      <c r="BU9" s="10"/>
      <c r="BV9" s="10"/>
      <c r="BW9" s="10"/>
      <c r="BX9" s="10"/>
      <c r="BY9" s="10"/>
      <c r="BZ9" s="10"/>
      <c r="CA9" s="10"/>
    </row>
    <row r="10" spans="2:79" ht="15" customHeight="1" x14ac:dyDescent="0.3">
      <c r="C10" s="9"/>
      <c r="D10" s="7" t="s">
        <v>23</v>
      </c>
      <c r="E10" s="143"/>
      <c r="F10" s="143"/>
      <c r="G10" s="143"/>
      <c r="H10" s="143"/>
      <c r="I10" s="143"/>
      <c r="J10" s="143"/>
      <c r="K10" s="143"/>
      <c r="L10" s="137"/>
      <c r="M10" s="137"/>
      <c r="N10" s="137"/>
      <c r="O10" s="143"/>
      <c r="P10" s="143"/>
      <c r="Q10" s="143"/>
      <c r="R10" s="143"/>
      <c r="S10" s="137"/>
      <c r="T10" s="137"/>
      <c r="U10" s="137"/>
      <c r="V10" s="137"/>
      <c r="W10" s="143"/>
      <c r="X10" s="143"/>
      <c r="Y10" s="143"/>
      <c r="Z10" s="9"/>
      <c r="AA10" s="9"/>
      <c r="AC10" s="9"/>
      <c r="AE10" s="11"/>
      <c r="AF10" s="11"/>
      <c r="AG10" s="11"/>
      <c r="AH10" s="11"/>
      <c r="AI10" s="11"/>
      <c r="AJ10" s="11"/>
      <c r="AV10" s="2" t="s">
        <v>191</v>
      </c>
      <c r="AX10" s="37"/>
      <c r="AY10" s="42"/>
      <c r="AZ10" s="42"/>
      <c r="BA10" s="42"/>
      <c r="BB10" s="42"/>
      <c r="BC10" s="42"/>
      <c r="BD10" s="42"/>
      <c r="BE10" s="42"/>
      <c r="BF10" s="42"/>
      <c r="BG10" s="42"/>
      <c r="BH10" s="42"/>
      <c r="BI10" s="42"/>
      <c r="BJ10" s="42"/>
      <c r="BK10" s="39"/>
      <c r="BL10" s="39"/>
      <c r="BM10" s="39"/>
      <c r="BN10" s="39"/>
      <c r="BO10" s="39"/>
      <c r="BP10" s="39"/>
      <c r="BQ10" s="39"/>
      <c r="BR10" s="39"/>
      <c r="BS10" s="39"/>
      <c r="BT10" s="39"/>
      <c r="BU10" s="39"/>
      <c r="BV10" s="39"/>
      <c r="BW10" s="39"/>
      <c r="BX10" s="39"/>
      <c r="BY10" s="39"/>
      <c r="BZ10" s="39"/>
      <c r="CA10" s="39"/>
    </row>
    <row r="11" spans="2:79" ht="15" customHeight="1" x14ac:dyDescent="0.3">
      <c r="C11" s="9"/>
      <c r="D11" s="7" t="s">
        <v>24</v>
      </c>
      <c r="E11" s="147"/>
      <c r="F11" s="143"/>
      <c r="G11" s="143"/>
      <c r="H11" s="143"/>
      <c r="I11" s="143"/>
      <c r="J11" s="143"/>
      <c r="K11" s="143"/>
      <c r="L11" s="143"/>
      <c r="M11" s="143"/>
      <c r="N11" s="143"/>
      <c r="O11" s="143"/>
      <c r="P11" s="143"/>
      <c r="Q11" s="143"/>
      <c r="R11" s="143"/>
      <c r="S11" s="143"/>
      <c r="T11" s="143"/>
      <c r="U11" s="143"/>
      <c r="V11" s="143"/>
      <c r="W11" s="143"/>
      <c r="X11" s="143"/>
      <c r="Y11" s="143"/>
      <c r="Z11" s="9"/>
      <c r="AA11" s="9"/>
      <c r="AC11" s="9"/>
      <c r="AD11" s="7" t="s">
        <v>28</v>
      </c>
      <c r="AE11" s="146"/>
      <c r="AF11" s="146"/>
      <c r="AG11" s="146"/>
      <c r="AH11" s="146"/>
      <c r="AI11" s="146"/>
      <c r="AJ11" s="146"/>
      <c r="AU11" s="10" t="s">
        <v>6</v>
      </c>
      <c r="AV11" s="15" t="s">
        <v>223</v>
      </c>
      <c r="AX11" s="42"/>
      <c r="AY11" s="42"/>
      <c r="AZ11" s="42"/>
      <c r="BA11" s="42"/>
      <c r="BB11" s="42"/>
      <c r="BC11" s="42"/>
      <c r="BD11" s="42"/>
      <c r="BE11" s="42"/>
      <c r="BF11" s="42"/>
      <c r="BG11" s="42"/>
      <c r="BH11" s="42"/>
      <c r="BI11" s="42"/>
      <c r="BJ11" s="42"/>
      <c r="BK11" s="39"/>
      <c r="BL11" s="39"/>
      <c r="BM11" s="39"/>
      <c r="BN11" s="39"/>
      <c r="BO11" s="39"/>
      <c r="BP11" s="39"/>
      <c r="BQ11" s="39"/>
      <c r="BR11" s="39"/>
      <c r="BS11" s="39"/>
      <c r="BT11" s="39"/>
      <c r="BU11" s="39"/>
      <c r="BV11" s="39"/>
      <c r="BW11" s="39"/>
      <c r="BX11" s="39"/>
      <c r="BY11" s="39"/>
      <c r="BZ11" s="39"/>
      <c r="CA11" s="39"/>
    </row>
    <row r="12" spans="2:79" ht="15" customHeight="1" x14ac:dyDescent="0.3">
      <c r="C12" s="7"/>
      <c r="D12" s="7"/>
      <c r="F12" s="7" t="s">
        <v>19</v>
      </c>
      <c r="G12" s="145"/>
      <c r="H12" s="145"/>
      <c r="I12" s="145"/>
      <c r="J12" s="145"/>
      <c r="K12" s="145"/>
      <c r="L12" s="53"/>
      <c r="T12" s="7" t="s">
        <v>20</v>
      </c>
      <c r="U12" s="145"/>
      <c r="V12" s="145"/>
      <c r="W12" s="145"/>
      <c r="X12" s="145"/>
      <c r="Y12" s="145"/>
      <c r="AT12" s="40"/>
      <c r="AU12" s="10" t="s">
        <v>8</v>
      </c>
      <c r="AV12" s="2" t="s">
        <v>192</v>
      </c>
      <c r="AX12" s="42"/>
      <c r="AY12" s="42"/>
      <c r="AZ12" s="42"/>
      <c r="BA12" s="42"/>
      <c r="BB12" s="42"/>
      <c r="BC12" s="42"/>
      <c r="BD12" s="42"/>
      <c r="BE12" s="42"/>
      <c r="BF12" s="42"/>
      <c r="BG12" s="42"/>
      <c r="BH12" s="42"/>
      <c r="BI12" s="42"/>
      <c r="BJ12" s="42"/>
      <c r="BK12" s="39"/>
      <c r="BL12" s="39"/>
      <c r="BM12" s="39"/>
      <c r="BN12" s="39"/>
      <c r="BO12" s="39"/>
      <c r="BP12" s="39"/>
      <c r="BQ12" s="39"/>
      <c r="BR12" s="39"/>
      <c r="BS12" s="39"/>
      <c r="BT12" s="39"/>
      <c r="BU12" s="39"/>
      <c r="BV12" s="39"/>
      <c r="BW12" s="39"/>
      <c r="BX12" s="39"/>
      <c r="BY12" s="39"/>
      <c r="BZ12" s="39"/>
      <c r="CA12" s="39"/>
    </row>
    <row r="13" spans="2:79" ht="4.95" customHeight="1" x14ac:dyDescent="0.3">
      <c r="AU13" s="15"/>
      <c r="AV13" s="15"/>
      <c r="AW13" s="15"/>
      <c r="AX13" s="15"/>
      <c r="AY13" s="43"/>
      <c r="AZ13" s="43"/>
      <c r="BA13" s="43"/>
      <c r="BB13" s="43"/>
      <c r="BC13" s="43"/>
      <c r="BD13" s="43"/>
      <c r="BE13" s="43"/>
      <c r="BF13" s="43"/>
      <c r="BG13" s="43"/>
      <c r="BH13" s="43"/>
      <c r="BI13" s="43"/>
      <c r="BJ13" s="43"/>
      <c r="BK13" s="35"/>
      <c r="BL13" s="35"/>
      <c r="BM13" s="35"/>
      <c r="BN13" s="35"/>
      <c r="BO13" s="35"/>
      <c r="BP13" s="35"/>
      <c r="BQ13" s="35"/>
      <c r="BR13" s="35"/>
      <c r="BS13" s="35"/>
      <c r="BT13" s="35"/>
      <c r="BU13" s="35"/>
      <c r="BV13" s="35"/>
      <c r="BW13" s="35"/>
      <c r="BX13" s="35"/>
      <c r="BY13" s="35"/>
      <c r="BZ13" s="35"/>
      <c r="CA13" s="35"/>
    </row>
    <row r="14" spans="2:79" ht="15" customHeight="1" x14ac:dyDescent="0.3">
      <c r="F14" s="7" t="s">
        <v>137</v>
      </c>
      <c r="G14" s="119"/>
      <c r="H14" s="9" t="s">
        <v>15</v>
      </c>
      <c r="L14" s="119"/>
      <c r="M14" s="9" t="s">
        <v>16</v>
      </c>
      <c r="Q14" s="119"/>
      <c r="R14" s="9" t="s">
        <v>182</v>
      </c>
      <c r="Z14" s="119"/>
      <c r="AA14" s="9" t="s">
        <v>29</v>
      </c>
      <c r="AD14" s="137"/>
      <c r="AE14" s="137"/>
      <c r="AF14" s="137"/>
      <c r="AG14" s="137"/>
      <c r="AH14" s="137"/>
      <c r="AI14" s="137"/>
      <c r="AJ14" s="137"/>
      <c r="AM14" s="51">
        <f>IF(AND(ISBLANK(G14),ISBLANK(L14),ISBLANK(Q14),ISBLANK(Z14)),0,1)</f>
        <v>0</v>
      </c>
      <c r="AN14" s="51">
        <f>IF(AND(ISBLANK(G14),ISBLANK(L14),ISBLANK(Q14)),0,1)</f>
        <v>0</v>
      </c>
      <c r="AP14" s="51">
        <f>IF(OR(LEN(G14)&gt;0,LEN(L14)&gt;0),1,IF(LEN(Q14)&gt;0,2,1))</f>
        <v>1</v>
      </c>
      <c r="AQ14" s="73" t="s">
        <v>243</v>
      </c>
      <c r="AT14" s="40">
        <v>2</v>
      </c>
      <c r="AU14" s="42" t="s">
        <v>94</v>
      </c>
      <c r="AW14" s="15"/>
      <c r="AX14" s="15"/>
      <c r="AY14" s="15"/>
      <c r="AZ14" s="15"/>
      <c r="BA14" s="15"/>
      <c r="BB14" s="15"/>
      <c r="BC14" s="15"/>
      <c r="BD14" s="15"/>
      <c r="BE14" s="15"/>
      <c r="BF14" s="15"/>
      <c r="BG14" s="15"/>
      <c r="BH14" s="15"/>
      <c r="BI14" s="15"/>
      <c r="BJ14" s="15"/>
      <c r="BK14" s="36"/>
      <c r="BL14" s="36"/>
      <c r="BM14" s="36"/>
      <c r="BN14" s="36"/>
      <c r="BO14" s="36"/>
      <c r="BP14" s="36"/>
      <c r="BQ14" s="36"/>
      <c r="BR14" s="36"/>
      <c r="BS14" s="36"/>
      <c r="BT14" s="36"/>
      <c r="BU14" s="36"/>
      <c r="BV14" s="36"/>
      <c r="BW14" s="36"/>
      <c r="BX14" s="36"/>
      <c r="BY14" s="36"/>
      <c r="BZ14" s="36"/>
      <c r="CA14" s="36"/>
    </row>
    <row r="15" spans="2:79" ht="4.95" customHeight="1" x14ac:dyDescent="0.3">
      <c r="C15" s="7"/>
      <c r="D15" s="7"/>
      <c r="AX15" s="15"/>
      <c r="AY15" s="15"/>
      <c r="AZ15" s="15"/>
      <c r="BA15" s="15"/>
      <c r="BB15" s="15"/>
      <c r="BC15" s="15"/>
      <c r="BD15" s="15"/>
      <c r="BE15" s="15"/>
      <c r="BF15" s="15"/>
      <c r="BG15" s="15"/>
      <c r="BH15" s="15"/>
      <c r="BI15" s="15"/>
      <c r="BJ15" s="15"/>
      <c r="BK15" s="36"/>
      <c r="BL15" s="36"/>
      <c r="BM15" s="36"/>
      <c r="BN15" s="36"/>
      <c r="BO15" s="36"/>
      <c r="BP15" s="36"/>
      <c r="BQ15" s="36"/>
      <c r="BR15" s="36"/>
      <c r="BS15" s="36"/>
      <c r="BT15" s="36"/>
      <c r="BU15" s="36"/>
      <c r="BV15" s="36"/>
      <c r="BW15" s="36"/>
      <c r="BX15" s="36"/>
      <c r="BY15" s="36"/>
      <c r="BZ15" s="36"/>
      <c r="CA15" s="36"/>
    </row>
    <row r="16" spans="2:79" ht="15" customHeight="1" x14ac:dyDescent="0.3">
      <c r="B16" s="6" t="s">
        <v>12</v>
      </c>
      <c r="C16" s="7"/>
      <c r="D16" s="7"/>
      <c r="AU16" s="42" t="s">
        <v>172</v>
      </c>
      <c r="AX16" s="15"/>
      <c r="AY16" s="15"/>
      <c r="AZ16" s="15"/>
      <c r="BA16" s="15"/>
      <c r="BB16" s="15"/>
      <c r="BC16" s="15"/>
      <c r="BD16" s="15"/>
      <c r="BE16" s="15"/>
      <c r="BF16" s="15"/>
      <c r="BG16" s="15"/>
      <c r="BH16" s="15"/>
      <c r="BI16" s="15"/>
      <c r="BJ16" s="15"/>
      <c r="BK16" s="36"/>
      <c r="BL16" s="36"/>
      <c r="BM16" s="36"/>
      <c r="BN16" s="36"/>
      <c r="BO16" s="36"/>
      <c r="BP16" s="36"/>
      <c r="BQ16" s="36"/>
      <c r="BR16" s="36"/>
      <c r="BS16" s="36"/>
      <c r="BT16" s="36"/>
      <c r="BU16" s="36"/>
      <c r="BV16" s="36"/>
      <c r="BW16" s="36"/>
      <c r="BX16" s="36"/>
      <c r="BY16" s="36"/>
      <c r="BZ16" s="36"/>
      <c r="CA16" s="36"/>
    </row>
    <row r="17" spans="2:79" ht="4.95" customHeight="1" x14ac:dyDescent="0.3">
      <c r="C17" s="7"/>
      <c r="D17" s="7"/>
      <c r="AT17" s="40"/>
      <c r="AX17" s="15"/>
      <c r="AY17" s="15"/>
      <c r="AZ17" s="15"/>
      <c r="BA17" s="15"/>
      <c r="BB17" s="15"/>
      <c r="BC17" s="15"/>
      <c r="BD17" s="15"/>
      <c r="BE17" s="15"/>
      <c r="BF17" s="15"/>
      <c r="BG17" s="15"/>
      <c r="BH17" s="15"/>
      <c r="BI17" s="15"/>
      <c r="BJ17" s="15"/>
      <c r="BK17" s="36"/>
      <c r="BL17" s="36"/>
      <c r="BM17" s="36"/>
      <c r="BN17" s="36"/>
      <c r="BO17" s="36"/>
      <c r="BP17" s="36"/>
      <c r="BQ17" s="36"/>
      <c r="BR17" s="36"/>
      <c r="BS17" s="36"/>
      <c r="BT17" s="36"/>
      <c r="BU17" s="36"/>
      <c r="BV17" s="36"/>
      <c r="BW17" s="36"/>
      <c r="BX17" s="36"/>
      <c r="BY17" s="36"/>
      <c r="BZ17" s="36"/>
      <c r="CA17" s="36"/>
    </row>
    <row r="18" spans="2:79" ht="15" customHeight="1" x14ac:dyDescent="0.3">
      <c r="C18" s="7"/>
      <c r="D18" s="7" t="s">
        <v>21</v>
      </c>
      <c r="E18" s="137"/>
      <c r="F18" s="137"/>
      <c r="G18" s="137"/>
      <c r="H18" s="137"/>
      <c r="I18" s="137"/>
      <c r="J18" s="137"/>
      <c r="K18" s="137"/>
      <c r="L18" s="137"/>
      <c r="M18" s="137"/>
      <c r="N18" s="137"/>
      <c r="O18" s="137"/>
      <c r="P18" s="137"/>
      <c r="Q18" s="137"/>
      <c r="R18" s="137"/>
      <c r="S18" s="137"/>
      <c r="T18" s="137"/>
      <c r="U18" s="137"/>
      <c r="V18" s="137"/>
      <c r="W18" s="137"/>
      <c r="X18" s="137"/>
      <c r="Y18" s="137"/>
      <c r="AU18" s="42" t="s">
        <v>95</v>
      </c>
      <c r="AX18" s="15"/>
      <c r="AY18" s="15"/>
      <c r="AZ18" s="15"/>
      <c r="BA18" s="15"/>
      <c r="BB18" s="15"/>
      <c r="BC18" s="15"/>
      <c r="BD18" s="15"/>
      <c r="BE18" s="15"/>
      <c r="BF18" s="15"/>
      <c r="BG18" s="15"/>
      <c r="BH18" s="15"/>
      <c r="BI18" s="15"/>
      <c r="BJ18" s="15"/>
      <c r="BK18" s="36"/>
      <c r="BL18" s="36"/>
      <c r="BM18" s="36"/>
      <c r="BN18" s="36"/>
      <c r="BO18" s="36"/>
      <c r="BP18" s="36"/>
      <c r="BQ18" s="36"/>
      <c r="BR18" s="36"/>
      <c r="BS18" s="36"/>
      <c r="BT18" s="36"/>
      <c r="BU18" s="36"/>
      <c r="BV18" s="36"/>
      <c r="BW18" s="36"/>
      <c r="BX18" s="36"/>
      <c r="BY18" s="36"/>
      <c r="BZ18" s="36"/>
      <c r="CA18" s="36"/>
    </row>
    <row r="19" spans="2:79" ht="15" customHeight="1" x14ac:dyDescent="0.3">
      <c r="C19" s="7"/>
      <c r="D19" s="7" t="s">
        <v>22</v>
      </c>
      <c r="E19" s="143"/>
      <c r="F19" s="143"/>
      <c r="G19" s="143"/>
      <c r="H19" s="143"/>
      <c r="I19" s="143"/>
      <c r="J19" s="143"/>
      <c r="K19" s="143"/>
      <c r="L19" s="143"/>
      <c r="M19" s="143"/>
      <c r="N19" s="143"/>
      <c r="O19" s="143"/>
      <c r="P19" s="143"/>
      <c r="Q19" s="143"/>
      <c r="R19" s="143"/>
      <c r="S19" s="143"/>
      <c r="T19" s="143"/>
      <c r="U19" s="143"/>
      <c r="V19" s="143"/>
      <c r="W19" s="143"/>
      <c r="X19" s="143"/>
      <c r="Y19" s="143"/>
      <c r="AT19" s="40">
        <v>3</v>
      </c>
      <c r="AU19" s="15" t="s">
        <v>96</v>
      </c>
      <c r="AX19" s="15"/>
      <c r="AY19" s="15"/>
      <c r="AZ19" s="15"/>
      <c r="BA19" s="15"/>
      <c r="BB19" s="15"/>
      <c r="BC19" s="15"/>
      <c r="BD19" s="15"/>
      <c r="BE19" s="15"/>
      <c r="BF19" s="15"/>
      <c r="BG19" s="15"/>
      <c r="BH19" s="15"/>
      <c r="BI19" s="15"/>
      <c r="BJ19" s="15"/>
      <c r="BK19" s="36"/>
      <c r="BL19" s="36"/>
      <c r="BM19" s="36"/>
      <c r="BN19" s="36"/>
      <c r="BO19" s="36"/>
      <c r="BP19" s="36"/>
      <c r="BQ19" s="36"/>
      <c r="BR19" s="36"/>
      <c r="BS19" s="36"/>
      <c r="BT19" s="36"/>
      <c r="BU19" s="36"/>
      <c r="BV19" s="36"/>
      <c r="BW19" s="36"/>
      <c r="BX19" s="36"/>
      <c r="BY19" s="36"/>
      <c r="BZ19" s="36"/>
      <c r="CA19" s="36"/>
    </row>
    <row r="20" spans="2:79" ht="15" customHeight="1" x14ac:dyDescent="0.3">
      <c r="C20" s="7"/>
      <c r="D20" s="7" t="s">
        <v>111</v>
      </c>
      <c r="E20" s="143"/>
      <c r="F20" s="143"/>
      <c r="G20" s="143"/>
      <c r="H20" s="143"/>
      <c r="I20" s="143"/>
      <c r="J20" s="143"/>
      <c r="K20" s="143"/>
      <c r="L20" s="11"/>
      <c r="M20" s="11"/>
      <c r="N20" s="52" t="s">
        <v>112</v>
      </c>
      <c r="O20" s="143"/>
      <c r="P20" s="143"/>
      <c r="Q20" s="143"/>
      <c r="R20" s="143"/>
      <c r="S20" s="11"/>
      <c r="T20" s="11"/>
      <c r="U20" s="11"/>
      <c r="V20" s="52" t="s">
        <v>113</v>
      </c>
      <c r="W20" s="144"/>
      <c r="X20" s="144"/>
      <c r="Y20" s="144"/>
      <c r="AU20" s="15" t="s">
        <v>170</v>
      </c>
      <c r="AX20" s="15"/>
      <c r="AY20" s="15"/>
      <c r="AZ20" s="15"/>
      <c r="BA20" s="15"/>
      <c r="BB20" s="15"/>
      <c r="BC20" s="15"/>
      <c r="BD20" s="15"/>
      <c r="BE20" s="15"/>
      <c r="BF20" s="15"/>
      <c r="BG20" s="15"/>
      <c r="BH20" s="15"/>
      <c r="BI20" s="15"/>
      <c r="BJ20" s="15"/>
      <c r="BK20" s="36"/>
      <c r="BL20" s="36"/>
      <c r="BM20" s="36"/>
      <c r="BN20" s="36"/>
      <c r="BO20" s="36"/>
      <c r="BP20" s="36"/>
      <c r="BQ20" s="36"/>
      <c r="BR20" s="36"/>
      <c r="BS20" s="36"/>
      <c r="BT20" s="36"/>
      <c r="BU20" s="36"/>
      <c r="BV20" s="36"/>
      <c r="BW20" s="36"/>
      <c r="BX20" s="36"/>
      <c r="BY20" s="36"/>
      <c r="BZ20" s="36"/>
      <c r="CA20" s="36"/>
    </row>
    <row r="21" spans="2:79" ht="15" customHeight="1" x14ac:dyDescent="0.3">
      <c r="C21" s="7"/>
      <c r="D21" s="7" t="s">
        <v>23</v>
      </c>
      <c r="E21" s="143"/>
      <c r="F21" s="143"/>
      <c r="G21" s="143"/>
      <c r="H21" s="143"/>
      <c r="I21" s="143"/>
      <c r="J21" s="143"/>
      <c r="K21" s="143"/>
      <c r="L21" s="137"/>
      <c r="M21" s="137"/>
      <c r="N21" s="137"/>
      <c r="O21" s="143"/>
      <c r="P21" s="143"/>
      <c r="Q21" s="143"/>
      <c r="R21" s="143"/>
      <c r="S21" s="137"/>
      <c r="T21" s="137"/>
      <c r="U21" s="137"/>
      <c r="V21" s="137"/>
      <c r="W21" s="143"/>
      <c r="X21" s="143"/>
      <c r="Y21" s="143"/>
      <c r="AU21" s="15" t="s">
        <v>171</v>
      </c>
      <c r="AX21" s="15"/>
      <c r="AY21" s="15"/>
      <c r="AZ21" s="15"/>
      <c r="BA21" s="15"/>
      <c r="BB21" s="15"/>
      <c r="BC21" s="15"/>
      <c r="BD21" s="15"/>
      <c r="BE21" s="15"/>
      <c r="BF21" s="15"/>
      <c r="BG21" s="15"/>
      <c r="BH21" s="15"/>
      <c r="BI21" s="15"/>
      <c r="BJ21" s="15"/>
      <c r="BK21" s="36"/>
      <c r="BL21" s="36"/>
      <c r="BM21" s="36"/>
      <c r="BN21" s="36"/>
      <c r="BO21" s="36"/>
      <c r="BP21" s="36"/>
      <c r="BQ21" s="36"/>
      <c r="BR21" s="36"/>
      <c r="BS21" s="36"/>
      <c r="BT21" s="36"/>
      <c r="BU21" s="36"/>
      <c r="BV21" s="36"/>
      <c r="BW21" s="36"/>
      <c r="BX21" s="36"/>
      <c r="BY21" s="36"/>
      <c r="BZ21" s="36"/>
      <c r="CA21" s="36"/>
    </row>
    <row r="22" spans="2:79" ht="15" customHeight="1" x14ac:dyDescent="0.3">
      <c r="C22" s="7"/>
      <c r="D22" s="7" t="s">
        <v>24</v>
      </c>
      <c r="E22" s="147"/>
      <c r="F22" s="143"/>
      <c r="G22" s="143"/>
      <c r="H22" s="143"/>
      <c r="I22" s="143"/>
      <c r="J22" s="143"/>
      <c r="K22" s="143"/>
      <c r="L22" s="143"/>
      <c r="M22" s="143"/>
      <c r="N22" s="143"/>
      <c r="O22" s="143"/>
      <c r="P22" s="143"/>
      <c r="Q22" s="143"/>
      <c r="R22" s="143"/>
      <c r="S22" s="143"/>
      <c r="T22" s="143"/>
      <c r="U22" s="143"/>
      <c r="V22" s="143"/>
      <c r="W22" s="143"/>
      <c r="X22" s="143"/>
      <c r="Y22" s="143"/>
      <c r="AD22" s="7" t="s">
        <v>28</v>
      </c>
      <c r="AE22" s="146"/>
      <c r="AF22" s="146"/>
      <c r="AG22" s="146"/>
      <c r="AH22" s="146"/>
      <c r="AI22" s="146"/>
      <c r="AJ22" s="146"/>
      <c r="AT22" s="40">
        <v>4</v>
      </c>
      <c r="AU22" s="2" t="s">
        <v>148</v>
      </c>
      <c r="AX22" s="15"/>
      <c r="AY22" s="15"/>
      <c r="AZ22" s="15"/>
      <c r="BA22" s="15"/>
      <c r="BB22" s="15"/>
      <c r="BC22" s="15"/>
      <c r="BD22" s="15"/>
      <c r="BE22" s="15"/>
      <c r="BF22" s="15"/>
      <c r="BG22" s="15"/>
      <c r="BH22" s="15"/>
      <c r="BI22" s="15"/>
      <c r="BJ22" s="15"/>
      <c r="BK22" s="36"/>
      <c r="BL22" s="36"/>
      <c r="BM22" s="36"/>
      <c r="BN22" s="36"/>
      <c r="BO22" s="36"/>
      <c r="BP22" s="36"/>
      <c r="BQ22" s="36"/>
      <c r="BR22" s="36"/>
      <c r="BS22" s="36"/>
      <c r="BT22" s="36"/>
      <c r="BU22" s="36"/>
      <c r="BV22" s="36"/>
      <c r="BW22" s="36"/>
      <c r="BX22" s="36"/>
      <c r="BY22" s="36"/>
      <c r="BZ22" s="36"/>
      <c r="CA22" s="36"/>
    </row>
    <row r="23" spans="2:79" ht="15" customHeight="1" x14ac:dyDescent="0.3">
      <c r="C23" s="7"/>
      <c r="D23" s="7"/>
      <c r="AT23" s="40"/>
      <c r="AU23" s="2" t="s">
        <v>149</v>
      </c>
      <c r="AX23" s="15"/>
      <c r="AY23" s="15"/>
      <c r="AZ23" s="15"/>
      <c r="BA23" s="15"/>
      <c r="BB23" s="15"/>
      <c r="BC23" s="15"/>
      <c r="BD23" s="15"/>
      <c r="BE23" s="15"/>
      <c r="BF23" s="15"/>
      <c r="BG23" s="15"/>
      <c r="BH23" s="15"/>
      <c r="BI23" s="15"/>
      <c r="BJ23" s="15"/>
      <c r="BK23" s="36"/>
      <c r="BL23" s="36"/>
      <c r="BM23" s="36"/>
      <c r="BN23" s="36"/>
      <c r="BO23" s="36"/>
      <c r="BP23" s="36"/>
      <c r="BQ23" s="36"/>
      <c r="BR23" s="36"/>
      <c r="BS23" s="36"/>
      <c r="BT23" s="36"/>
      <c r="BU23" s="36"/>
      <c r="BV23" s="36"/>
      <c r="BW23" s="36"/>
      <c r="BX23" s="36"/>
      <c r="BY23" s="36"/>
      <c r="BZ23" s="36"/>
      <c r="CA23" s="36"/>
    </row>
    <row r="24" spans="2:79" ht="15" customHeight="1" x14ac:dyDescent="0.3">
      <c r="B24" s="6" t="s">
        <v>210</v>
      </c>
      <c r="C24" s="7"/>
      <c r="G24" s="2" t="s">
        <v>211</v>
      </c>
      <c r="AT24" s="40">
        <v>5</v>
      </c>
      <c r="AU24" s="2" t="s">
        <v>150</v>
      </c>
      <c r="AX24" s="15"/>
      <c r="AY24" s="15"/>
      <c r="AZ24" s="15"/>
      <c r="BA24" s="15"/>
      <c r="BB24" s="15"/>
      <c r="BC24" s="15"/>
      <c r="BD24" s="15"/>
      <c r="BE24" s="15"/>
      <c r="BF24" s="15"/>
      <c r="BG24" s="15"/>
      <c r="BH24" s="15"/>
      <c r="BI24" s="15"/>
      <c r="BJ24" s="15"/>
      <c r="BK24" s="36"/>
      <c r="BL24" s="36"/>
      <c r="BM24" s="36"/>
      <c r="BN24" s="36"/>
      <c r="BO24" s="36"/>
      <c r="BP24" s="36"/>
      <c r="BQ24" s="36"/>
      <c r="BR24" s="36"/>
      <c r="BS24" s="36"/>
      <c r="BT24" s="36"/>
      <c r="BU24" s="36"/>
      <c r="BV24" s="36"/>
      <c r="BW24" s="36"/>
      <c r="BX24" s="36"/>
      <c r="BY24" s="36"/>
      <c r="BZ24" s="36"/>
      <c r="CA24" s="36"/>
    </row>
    <row r="25" spans="2:79" ht="4.95" customHeight="1" x14ac:dyDescent="0.3">
      <c r="C25" s="7"/>
      <c r="AT25" s="40"/>
      <c r="AX25" s="15"/>
      <c r="AY25" s="15"/>
      <c r="AZ25" s="15"/>
      <c r="BA25" s="15"/>
      <c r="BB25" s="15"/>
      <c r="BC25" s="15"/>
      <c r="BD25" s="15"/>
      <c r="BE25" s="15"/>
      <c r="BF25" s="15"/>
      <c r="BG25" s="15"/>
      <c r="BH25" s="15"/>
      <c r="BI25" s="15"/>
      <c r="BJ25" s="15"/>
      <c r="BK25" s="36"/>
      <c r="BL25" s="36"/>
      <c r="BM25" s="36"/>
      <c r="BN25" s="36"/>
      <c r="BO25" s="36"/>
      <c r="BP25" s="36"/>
      <c r="BQ25" s="36"/>
      <c r="BR25" s="36"/>
      <c r="BS25" s="36"/>
      <c r="BT25" s="36"/>
      <c r="BU25" s="36"/>
      <c r="BV25" s="36"/>
      <c r="BW25" s="36"/>
      <c r="BX25" s="36"/>
      <c r="BY25" s="36"/>
      <c r="BZ25" s="36"/>
      <c r="CA25" s="36"/>
    </row>
    <row r="26" spans="2:79" ht="15" customHeight="1" x14ac:dyDescent="0.3">
      <c r="C26" s="119"/>
      <c r="D26" s="2" t="s">
        <v>17</v>
      </c>
      <c r="H26" s="119"/>
      <c r="I26" s="2" t="s">
        <v>110</v>
      </c>
      <c r="M26" s="119"/>
      <c r="N26" s="2" t="s">
        <v>152</v>
      </c>
      <c r="U26" s="119"/>
      <c r="V26" s="2" t="s">
        <v>123</v>
      </c>
      <c r="AC26" s="119"/>
      <c r="AD26" s="2" t="s">
        <v>146</v>
      </c>
      <c r="AT26" s="40">
        <v>6</v>
      </c>
      <c r="AU26" s="2" t="s">
        <v>151</v>
      </c>
      <c r="AX26" s="15"/>
      <c r="AY26" s="15"/>
      <c r="AZ26" s="15"/>
      <c r="BA26" s="15"/>
      <c r="BB26" s="15"/>
      <c r="BC26" s="15"/>
      <c r="BD26" s="15"/>
      <c r="BE26" s="15"/>
      <c r="BF26" s="15"/>
      <c r="BG26" s="15"/>
      <c r="BH26" s="15"/>
      <c r="BI26" s="15"/>
      <c r="BJ26" s="15"/>
      <c r="BK26" s="36"/>
      <c r="BL26" s="36"/>
      <c r="BM26" s="36"/>
      <c r="BN26" s="36"/>
      <c r="BO26" s="36"/>
      <c r="BP26" s="36"/>
      <c r="BQ26" s="36"/>
      <c r="BR26" s="36"/>
      <c r="BS26" s="36"/>
      <c r="BT26" s="36"/>
      <c r="BU26" s="36"/>
      <c r="BV26" s="36"/>
      <c r="BW26" s="36"/>
      <c r="BX26" s="36"/>
      <c r="BY26" s="36"/>
      <c r="BZ26" s="36"/>
      <c r="CA26" s="36"/>
    </row>
    <row r="27" spans="2:79" ht="4.95" customHeight="1" x14ac:dyDescent="0.3">
      <c r="C27" s="7"/>
      <c r="AT27" s="40"/>
      <c r="AX27" s="15"/>
      <c r="AY27" s="15"/>
      <c r="AZ27" s="15"/>
      <c r="BA27" s="15"/>
      <c r="BB27" s="15"/>
      <c r="BC27" s="15"/>
      <c r="BD27" s="15"/>
      <c r="BE27" s="15"/>
      <c r="BF27" s="15"/>
      <c r="BG27" s="15"/>
      <c r="BH27" s="15"/>
      <c r="BI27" s="15"/>
      <c r="BJ27" s="15"/>
      <c r="BK27" s="36"/>
      <c r="BL27" s="36"/>
      <c r="BM27" s="36"/>
      <c r="BN27" s="36"/>
      <c r="BO27" s="36"/>
      <c r="BP27" s="36"/>
      <c r="BQ27" s="36"/>
      <c r="BR27" s="36"/>
      <c r="BS27" s="36"/>
      <c r="BT27" s="36"/>
      <c r="BU27" s="36"/>
      <c r="BV27" s="36"/>
      <c r="BW27" s="36"/>
      <c r="BX27" s="36"/>
      <c r="BY27" s="36"/>
      <c r="BZ27" s="36"/>
      <c r="CA27" s="36"/>
    </row>
    <row r="28" spans="2:79" ht="15" customHeight="1" x14ac:dyDescent="0.3">
      <c r="C28" s="119"/>
      <c r="D28" s="9" t="s">
        <v>185</v>
      </c>
      <c r="H28" s="119"/>
      <c r="I28" s="9" t="s">
        <v>184</v>
      </c>
      <c r="M28" s="119"/>
      <c r="N28" s="9" t="s">
        <v>183</v>
      </c>
      <c r="U28" s="119"/>
      <c r="V28" s="9" t="s">
        <v>232</v>
      </c>
      <c r="Z28" s="119"/>
      <c r="AA28" s="9" t="s">
        <v>233</v>
      </c>
      <c r="AE28" s="119"/>
      <c r="AF28" s="9" t="s">
        <v>234</v>
      </c>
      <c r="AM28" s="51">
        <f>IF(AND(ISBLANK(C28),ISBLANK(H28),ISBLANK(M28)),1,2)</f>
        <v>1</v>
      </c>
      <c r="AN28" s="51">
        <f>IF(AND(ISBLANK(U28),ISBLANK(Z28),ISBLANK(AE28)),1,2)</f>
        <v>1</v>
      </c>
      <c r="AT28" s="40"/>
      <c r="AX28" s="15"/>
      <c r="AY28" s="15"/>
      <c r="AZ28" s="15"/>
      <c r="BA28" s="15"/>
      <c r="BB28" s="15"/>
      <c r="BC28" s="15"/>
      <c r="BD28" s="15"/>
      <c r="BE28" s="15"/>
      <c r="BF28" s="15"/>
      <c r="BG28" s="15"/>
      <c r="BH28" s="15"/>
      <c r="BI28" s="15"/>
      <c r="BJ28" s="15"/>
      <c r="BK28" s="36"/>
      <c r="BL28" s="36"/>
      <c r="BM28" s="36"/>
      <c r="BN28" s="36"/>
      <c r="BO28" s="36"/>
      <c r="BP28" s="36"/>
      <c r="BQ28" s="36"/>
      <c r="BR28" s="36"/>
      <c r="BS28" s="36"/>
      <c r="BT28" s="36"/>
      <c r="BU28" s="36"/>
      <c r="BV28" s="36"/>
      <c r="BW28" s="36"/>
      <c r="BX28" s="36"/>
      <c r="BY28" s="36"/>
      <c r="BZ28" s="36"/>
      <c r="CA28" s="36"/>
    </row>
    <row r="29" spans="2:79" ht="4.95" customHeight="1" x14ac:dyDescent="0.3">
      <c r="C29" s="7"/>
      <c r="AT29" s="40"/>
      <c r="AX29" s="15"/>
      <c r="AY29" s="15"/>
      <c r="AZ29" s="15"/>
      <c r="BA29" s="15"/>
      <c r="BB29" s="15"/>
      <c r="BC29" s="15"/>
      <c r="BD29" s="15"/>
      <c r="BE29" s="15"/>
      <c r="BF29" s="15"/>
      <c r="BG29" s="15"/>
      <c r="BH29" s="15"/>
      <c r="BI29" s="15"/>
      <c r="BJ29" s="15"/>
      <c r="BK29" s="36"/>
      <c r="BL29" s="36"/>
      <c r="BM29" s="36"/>
      <c r="BN29" s="36"/>
      <c r="BO29" s="36"/>
      <c r="BP29" s="36"/>
      <c r="BQ29" s="36"/>
      <c r="BR29" s="36"/>
      <c r="BS29" s="36"/>
      <c r="BT29" s="36"/>
      <c r="BU29" s="36"/>
      <c r="BV29" s="36"/>
      <c r="BW29" s="36"/>
      <c r="BX29" s="36"/>
      <c r="BY29" s="36"/>
      <c r="BZ29" s="36"/>
      <c r="CA29" s="36"/>
    </row>
    <row r="30" spans="2:79" ht="15" customHeight="1" x14ac:dyDescent="0.3">
      <c r="B30" s="6" t="s">
        <v>212</v>
      </c>
      <c r="C30" s="7"/>
      <c r="D30" s="7"/>
      <c r="AT30" s="40"/>
      <c r="AX30" s="15"/>
      <c r="AY30" s="15"/>
      <c r="AZ30" s="15"/>
      <c r="BA30" s="15"/>
      <c r="BB30" s="15"/>
      <c r="BC30" s="15"/>
      <c r="BD30" s="15"/>
      <c r="BE30" s="15"/>
      <c r="BF30" s="15"/>
      <c r="BG30" s="15"/>
      <c r="BH30" s="15"/>
      <c r="BI30" s="15"/>
      <c r="BJ30" s="15"/>
      <c r="BK30" s="36"/>
      <c r="BL30" s="36"/>
      <c r="BM30" s="36"/>
      <c r="BN30" s="36"/>
      <c r="BO30" s="36"/>
      <c r="BP30" s="36"/>
      <c r="BQ30" s="36"/>
      <c r="BR30" s="36"/>
      <c r="BS30" s="36"/>
      <c r="BT30" s="36"/>
      <c r="BU30" s="36"/>
      <c r="BV30" s="36"/>
      <c r="BW30" s="36"/>
      <c r="BX30" s="36"/>
      <c r="BY30" s="36"/>
      <c r="BZ30" s="36"/>
      <c r="CA30" s="36"/>
    </row>
    <row r="31" spans="2:79" ht="4.95" customHeight="1" x14ac:dyDescent="0.3">
      <c r="B31" s="6"/>
      <c r="C31" s="7"/>
      <c r="D31" s="7"/>
      <c r="AT31" s="40"/>
      <c r="AX31" s="15"/>
      <c r="AY31" s="15"/>
      <c r="AZ31" s="15"/>
      <c r="BA31" s="15"/>
      <c r="BB31" s="15"/>
      <c r="BC31" s="15"/>
      <c r="BD31" s="15"/>
      <c r="BE31" s="15"/>
      <c r="BF31" s="15"/>
      <c r="BG31" s="15"/>
      <c r="BH31" s="15"/>
      <c r="BI31" s="15"/>
      <c r="BJ31" s="15"/>
      <c r="BK31" s="36"/>
      <c r="BL31" s="36"/>
      <c r="BM31" s="36"/>
      <c r="BN31" s="36"/>
      <c r="BO31" s="36"/>
      <c r="BP31" s="36"/>
      <c r="BQ31" s="36"/>
      <c r="BR31" s="36"/>
      <c r="BS31" s="36"/>
      <c r="BT31" s="36"/>
      <c r="BU31" s="36"/>
      <c r="BV31" s="36"/>
      <c r="BW31" s="36"/>
      <c r="BX31" s="36"/>
      <c r="BY31" s="36"/>
      <c r="BZ31" s="36"/>
      <c r="CA31" s="36"/>
    </row>
    <row r="32" spans="2:79" ht="15" customHeight="1" x14ac:dyDescent="0.3">
      <c r="C32" s="7"/>
      <c r="D32" s="7"/>
      <c r="AD32" s="7" t="s">
        <v>235</v>
      </c>
      <c r="AE32" s="146"/>
      <c r="AF32" s="146"/>
      <c r="AG32" s="146"/>
      <c r="AH32" s="146"/>
      <c r="AI32" s="146"/>
      <c r="AJ32" s="146"/>
      <c r="AT32" s="40"/>
      <c r="AX32" s="15"/>
      <c r="AY32" s="15"/>
      <c r="AZ32" s="15"/>
      <c r="BA32" s="15"/>
      <c r="BB32" s="15"/>
      <c r="BC32" s="15"/>
      <c r="BD32" s="15"/>
      <c r="BE32" s="15"/>
      <c r="BF32" s="15"/>
      <c r="BG32" s="15"/>
      <c r="BH32" s="15"/>
      <c r="BI32" s="15"/>
      <c r="BJ32" s="15"/>
      <c r="BK32" s="36"/>
      <c r="BL32" s="36"/>
      <c r="BM32" s="36"/>
      <c r="BN32" s="36"/>
      <c r="BO32" s="36"/>
      <c r="BP32" s="36"/>
      <c r="BQ32" s="36"/>
      <c r="BR32" s="36"/>
      <c r="BS32" s="36"/>
      <c r="BT32" s="36"/>
      <c r="BU32" s="36"/>
      <c r="BV32" s="36"/>
      <c r="BW32" s="36"/>
      <c r="BX32" s="36"/>
      <c r="BY32" s="36"/>
      <c r="BZ32" s="36"/>
      <c r="CA32" s="36"/>
    </row>
    <row r="33" spans="2:79" ht="4.95" customHeight="1" x14ac:dyDescent="0.3">
      <c r="C33" s="7"/>
      <c r="D33" s="7"/>
      <c r="AT33" s="40"/>
      <c r="AX33" s="15"/>
      <c r="AY33" s="15"/>
      <c r="AZ33" s="15"/>
      <c r="BA33" s="15"/>
      <c r="BB33" s="15"/>
      <c r="BC33" s="15"/>
      <c r="BD33" s="15"/>
      <c r="BE33" s="15"/>
      <c r="BF33" s="15"/>
      <c r="BG33" s="15"/>
      <c r="BH33" s="15"/>
      <c r="BI33" s="15"/>
      <c r="BJ33" s="15"/>
      <c r="BK33" s="36"/>
      <c r="BL33" s="36"/>
      <c r="BM33" s="36"/>
      <c r="BN33" s="36"/>
      <c r="BO33" s="36"/>
      <c r="BP33" s="36"/>
      <c r="BQ33" s="36"/>
      <c r="BR33" s="36"/>
      <c r="BS33" s="36"/>
      <c r="BT33" s="36"/>
      <c r="BU33" s="36"/>
      <c r="BV33" s="36"/>
      <c r="BW33" s="36"/>
      <c r="BX33" s="36"/>
      <c r="BY33" s="36"/>
      <c r="BZ33" s="36"/>
      <c r="CA33" s="36"/>
    </row>
    <row r="34" spans="2:79" ht="15" customHeight="1" x14ac:dyDescent="0.3">
      <c r="B34" s="119"/>
      <c r="C34" s="2" t="s">
        <v>13</v>
      </c>
      <c r="E34" s="119"/>
      <c r="F34" s="2" t="s">
        <v>14</v>
      </c>
      <c r="H34" s="2" t="s">
        <v>221</v>
      </c>
      <c r="AM34" s="51">
        <f>IF(AND(ISBLANK(B34),ISBLANK(E34)),0,1)</f>
        <v>0</v>
      </c>
      <c r="AN34" s="51">
        <f>IF(ISBLANK(E34),1,2)</f>
        <v>1</v>
      </c>
      <c r="AO34" s="51">
        <f>IF(ISBLANK(B34),1,IF(ISBLANK(E34),2,3))</f>
        <v>1</v>
      </c>
      <c r="AT34" s="40"/>
      <c r="AX34" s="15"/>
      <c r="AY34" s="15"/>
      <c r="AZ34" s="15"/>
      <c r="BA34" s="15"/>
      <c r="BB34" s="15"/>
      <c r="BC34" s="15"/>
      <c r="BD34" s="15"/>
      <c r="BE34" s="15"/>
      <c r="BF34" s="15"/>
      <c r="BG34" s="15"/>
      <c r="BH34" s="15"/>
      <c r="BI34" s="15"/>
      <c r="BJ34" s="15"/>
      <c r="BK34" s="36"/>
      <c r="BL34" s="36"/>
      <c r="BM34" s="36"/>
      <c r="BN34" s="36"/>
      <c r="BO34" s="36"/>
      <c r="BP34" s="36"/>
      <c r="BQ34" s="36"/>
      <c r="BR34" s="36"/>
      <c r="BS34" s="36"/>
      <c r="BT34" s="36"/>
      <c r="BU34" s="36"/>
      <c r="BV34" s="36"/>
      <c r="BW34" s="36"/>
      <c r="BX34" s="36"/>
      <c r="BY34" s="36"/>
      <c r="BZ34" s="36"/>
      <c r="CA34" s="36"/>
    </row>
    <row r="35" spans="2:79" ht="4.95" customHeight="1" x14ac:dyDescent="0.3">
      <c r="C35" s="7"/>
      <c r="D35" s="7"/>
      <c r="AT35" s="40"/>
      <c r="AX35" s="15"/>
      <c r="AY35" s="15"/>
      <c r="AZ35" s="15"/>
      <c r="BA35" s="15"/>
      <c r="BB35" s="15"/>
      <c r="BC35" s="15"/>
      <c r="BD35" s="15"/>
      <c r="BE35" s="15"/>
      <c r="BF35" s="15"/>
      <c r="BG35" s="15"/>
      <c r="BH35" s="15"/>
      <c r="BI35" s="15"/>
      <c r="BJ35" s="15"/>
      <c r="BK35" s="36"/>
      <c r="BL35" s="36"/>
      <c r="BM35" s="36"/>
      <c r="BN35" s="36"/>
      <c r="BO35" s="36"/>
      <c r="BP35" s="36"/>
      <c r="BQ35" s="36"/>
      <c r="BR35" s="36"/>
      <c r="BS35" s="36"/>
      <c r="BT35" s="36"/>
      <c r="BU35" s="36"/>
      <c r="BV35" s="36"/>
      <c r="BW35" s="36"/>
      <c r="BX35" s="36"/>
      <c r="BY35" s="36"/>
      <c r="BZ35" s="36"/>
      <c r="CA35" s="36"/>
    </row>
    <row r="36" spans="2:79" ht="15" customHeight="1" x14ac:dyDescent="0.3">
      <c r="B36" s="119"/>
      <c r="C36" s="2" t="s">
        <v>13</v>
      </c>
      <c r="E36" s="119"/>
      <c r="F36" s="2" t="s">
        <v>14</v>
      </c>
      <c r="H36" s="2" t="str">
        <f>"Was the BMP constructed after "&amp;Tables!F22&amp;"?"</f>
        <v>Was the BMP constructed after 1 July 2018?</v>
      </c>
      <c r="AM36" s="51">
        <f>IF(AND(ISBLANK(B36),ISBLANK(E36)),0,1)</f>
        <v>0</v>
      </c>
      <c r="AN36" s="51">
        <f>IF(ISBLANK(E36),1,2)</f>
        <v>1</v>
      </c>
      <c r="AO36" s="51">
        <f>IF(ISBLANK(B36),1,IF(ISBLANK(E36),2,3))</f>
        <v>1</v>
      </c>
      <c r="AT36" s="40"/>
      <c r="AX36" s="15"/>
      <c r="AY36" s="15"/>
      <c r="AZ36" s="15"/>
      <c r="BA36" s="15"/>
      <c r="BB36" s="15"/>
      <c r="BC36" s="15"/>
      <c r="BD36" s="15"/>
      <c r="BE36" s="15"/>
      <c r="BF36" s="15"/>
      <c r="BG36" s="15"/>
      <c r="BH36" s="15"/>
      <c r="BI36" s="15"/>
      <c r="BJ36" s="15"/>
      <c r="BK36" s="36"/>
      <c r="BL36" s="36"/>
      <c r="BM36" s="36"/>
      <c r="BN36" s="36"/>
      <c r="BO36" s="36"/>
      <c r="BP36" s="36"/>
      <c r="BQ36" s="36"/>
      <c r="BR36" s="36"/>
      <c r="BS36" s="36"/>
      <c r="BT36" s="36"/>
      <c r="BU36" s="36"/>
      <c r="BV36" s="36"/>
      <c r="BW36" s="36"/>
      <c r="BX36" s="36"/>
      <c r="BY36" s="36"/>
      <c r="BZ36" s="36"/>
      <c r="CA36" s="36"/>
    </row>
    <row r="37" spans="2:79" ht="4.95" customHeight="1" x14ac:dyDescent="0.3">
      <c r="C37" s="7"/>
      <c r="D37" s="7"/>
      <c r="AT37" s="40"/>
      <c r="AX37" s="15"/>
      <c r="AY37" s="15"/>
      <c r="AZ37" s="15"/>
      <c r="BA37" s="15"/>
      <c r="BB37" s="15"/>
      <c r="BC37" s="15"/>
      <c r="BD37" s="15"/>
      <c r="BE37" s="15"/>
      <c r="BF37" s="15"/>
      <c r="BG37" s="15"/>
      <c r="BH37" s="15"/>
      <c r="BI37" s="15"/>
      <c r="BJ37" s="15"/>
      <c r="BK37" s="36"/>
      <c r="BL37" s="36"/>
      <c r="BM37" s="36"/>
      <c r="BN37" s="36"/>
      <c r="BO37" s="36"/>
      <c r="BP37" s="36"/>
      <c r="BQ37" s="36"/>
      <c r="BR37" s="36"/>
      <c r="BS37" s="36"/>
      <c r="BT37" s="36"/>
      <c r="BU37" s="36"/>
      <c r="BV37" s="36"/>
      <c r="BW37" s="36"/>
      <c r="BX37" s="36"/>
      <c r="BY37" s="36"/>
      <c r="BZ37" s="36"/>
      <c r="CA37" s="36"/>
    </row>
    <row r="38" spans="2:79" ht="15" customHeight="1" x14ac:dyDescent="0.3">
      <c r="B38" s="119"/>
      <c r="C38" s="2" t="s">
        <v>13</v>
      </c>
      <c r="E38" s="119"/>
      <c r="F38" s="2" t="s">
        <v>14</v>
      </c>
      <c r="H38" s="2" t="s">
        <v>292</v>
      </c>
      <c r="AM38" s="51">
        <f>IF(AND(ISBLANK(B38),ISBLANK(E38)),0,1)</f>
        <v>0</v>
      </c>
      <c r="AN38" s="51">
        <f>IF(ISBLANK(E38),1,2)</f>
        <v>1</v>
      </c>
      <c r="AO38" s="51">
        <f>IF(ISBLANK(B38),1,IF(ISBLANK(E38),2,3))</f>
        <v>1</v>
      </c>
      <c r="AT38" s="40"/>
      <c r="AX38" s="15"/>
      <c r="AY38" s="15"/>
      <c r="AZ38" s="15"/>
      <c r="BA38" s="15"/>
      <c r="BB38" s="15"/>
      <c r="BC38" s="15"/>
      <c r="BD38" s="15"/>
      <c r="BE38" s="15"/>
      <c r="BF38" s="15"/>
      <c r="BG38" s="15"/>
      <c r="BH38" s="15"/>
      <c r="BI38" s="15"/>
      <c r="BJ38" s="15"/>
      <c r="BK38" s="36"/>
      <c r="BL38" s="36"/>
      <c r="BM38" s="36"/>
      <c r="BN38" s="36"/>
      <c r="BO38" s="36"/>
      <c r="BP38" s="36"/>
      <c r="BQ38" s="36"/>
      <c r="BR38" s="36"/>
      <c r="BS38" s="36"/>
      <c r="BT38" s="36"/>
      <c r="BU38" s="36"/>
      <c r="BV38" s="36"/>
      <c r="BW38" s="36"/>
      <c r="BX38" s="36"/>
      <c r="BY38" s="36"/>
      <c r="BZ38" s="36"/>
      <c r="CA38" s="36"/>
    </row>
    <row r="39" spans="2:79" ht="4.95" customHeight="1" x14ac:dyDescent="0.3">
      <c r="C39" s="7"/>
      <c r="D39" s="7"/>
      <c r="AT39" s="40"/>
      <c r="AX39" s="15"/>
      <c r="AY39" s="15"/>
      <c r="AZ39" s="15"/>
      <c r="BA39" s="15"/>
      <c r="BB39" s="15"/>
      <c r="BC39" s="15"/>
      <c r="BD39" s="15"/>
      <c r="BE39" s="15"/>
      <c r="BF39" s="15"/>
      <c r="BG39" s="15"/>
      <c r="BH39" s="15"/>
      <c r="BI39" s="15"/>
      <c r="BJ39" s="15"/>
      <c r="BK39" s="36"/>
      <c r="BL39" s="36"/>
      <c r="BM39" s="36"/>
      <c r="BN39" s="36"/>
      <c r="BO39" s="36"/>
      <c r="BP39" s="36"/>
      <c r="BQ39" s="36"/>
      <c r="BR39" s="36"/>
      <c r="BS39" s="36"/>
      <c r="BT39" s="36"/>
      <c r="BU39" s="36"/>
      <c r="BV39" s="36"/>
      <c r="BW39" s="36"/>
      <c r="BX39" s="36"/>
      <c r="BY39" s="36"/>
      <c r="BZ39" s="36"/>
      <c r="CA39" s="36"/>
    </row>
    <row r="40" spans="2:79" ht="15" customHeight="1" x14ac:dyDescent="0.3">
      <c r="C40" s="7"/>
      <c r="D40" s="7"/>
      <c r="H40" s="119"/>
      <c r="I40" s="9" t="s">
        <v>185</v>
      </c>
      <c r="M40" s="119"/>
      <c r="N40" s="9" t="s">
        <v>184</v>
      </c>
      <c r="R40" s="119"/>
      <c r="S40" s="9" t="s">
        <v>183</v>
      </c>
      <c r="AM40" s="51">
        <f>IF(ISBLANK(B38),0,1)</f>
        <v>0</v>
      </c>
      <c r="AN40" s="51">
        <f>IF(AND(ISBLANK(H40),ISBLANK(M40),ISBLANK(R40)),0,1)</f>
        <v>0</v>
      </c>
      <c r="AT40" s="40"/>
      <c r="AX40" s="15"/>
      <c r="AY40" s="15"/>
      <c r="AZ40" s="15"/>
      <c r="BA40" s="15"/>
      <c r="BB40" s="15"/>
      <c r="BC40" s="15"/>
      <c r="BD40" s="15"/>
      <c r="BE40" s="15"/>
      <c r="BF40" s="15"/>
      <c r="BG40" s="15"/>
      <c r="BH40" s="15"/>
      <c r="BI40" s="15"/>
      <c r="BJ40" s="15"/>
      <c r="BK40" s="36"/>
      <c r="BL40" s="36"/>
      <c r="BM40" s="36"/>
      <c r="BN40" s="36"/>
      <c r="BO40" s="36"/>
      <c r="BP40" s="36"/>
      <c r="BQ40" s="36"/>
      <c r="BR40" s="36"/>
      <c r="BS40" s="36"/>
      <c r="BT40" s="36"/>
      <c r="BU40" s="36"/>
      <c r="BV40" s="36"/>
      <c r="BW40" s="36"/>
      <c r="BX40" s="36"/>
      <c r="BY40" s="36"/>
      <c r="BZ40" s="36"/>
      <c r="CA40" s="36"/>
    </row>
    <row r="41" spans="2:79" ht="4.95" customHeight="1" x14ac:dyDescent="0.3">
      <c r="C41" s="7"/>
      <c r="D41" s="7"/>
      <c r="AT41" s="40"/>
      <c r="AX41" s="15"/>
      <c r="AY41" s="15"/>
      <c r="AZ41" s="15"/>
      <c r="BA41" s="15"/>
      <c r="BB41" s="15"/>
      <c r="BC41" s="15"/>
      <c r="BD41" s="15"/>
      <c r="BE41" s="15"/>
      <c r="BF41" s="15"/>
      <c r="BG41" s="15"/>
      <c r="BH41" s="15"/>
      <c r="BI41" s="15"/>
      <c r="BJ41" s="15"/>
      <c r="BK41" s="36"/>
      <c r="BL41" s="36"/>
      <c r="BM41" s="36"/>
      <c r="BN41" s="36"/>
      <c r="BO41" s="36"/>
      <c r="BP41" s="36"/>
      <c r="BQ41" s="36"/>
      <c r="BR41" s="36"/>
      <c r="BS41" s="36"/>
      <c r="BT41" s="36"/>
      <c r="BU41" s="36"/>
      <c r="BV41" s="36"/>
      <c r="BW41" s="36"/>
      <c r="BX41" s="36"/>
      <c r="BY41" s="36"/>
      <c r="BZ41" s="36"/>
      <c r="CA41" s="36"/>
    </row>
    <row r="42" spans="2:79" ht="15" customHeight="1" x14ac:dyDescent="0.3">
      <c r="B42" s="119"/>
      <c r="C42" s="2" t="s">
        <v>13</v>
      </c>
      <c r="E42" s="119"/>
      <c r="F42" s="2" t="s">
        <v>14</v>
      </c>
      <c r="H42" s="2" t="s">
        <v>186</v>
      </c>
      <c r="AM42" s="51">
        <f>IF(AND(ISBLANK(B42),ISBLANK(E42)),0,1)</f>
        <v>0</v>
      </c>
      <c r="AN42" s="51">
        <f>IF(ISBLANK(E42),1,2)</f>
        <v>1</v>
      </c>
      <c r="AO42" s="51">
        <f>IF(ISBLANK(B42),1,IF(ISBLANK(E42),2,3))</f>
        <v>1</v>
      </c>
      <c r="AT42" s="40"/>
      <c r="AX42" s="15"/>
      <c r="AY42" s="15"/>
      <c r="AZ42" s="15"/>
      <c r="BA42" s="15"/>
      <c r="BB42" s="15"/>
      <c r="BC42" s="15"/>
      <c r="BD42" s="15"/>
      <c r="BE42" s="15"/>
      <c r="BF42" s="15"/>
      <c r="BG42" s="15"/>
      <c r="BH42" s="15"/>
      <c r="BI42" s="15"/>
      <c r="BJ42" s="15"/>
      <c r="BK42" s="36"/>
      <c r="BL42" s="36"/>
      <c r="BM42" s="36"/>
      <c r="BN42" s="36"/>
      <c r="BO42" s="36"/>
      <c r="BP42" s="36"/>
      <c r="BQ42" s="36"/>
      <c r="BR42" s="36"/>
      <c r="BS42" s="36"/>
      <c r="BT42" s="36"/>
      <c r="BU42" s="36"/>
      <c r="BV42" s="36"/>
      <c r="BW42" s="36"/>
      <c r="BX42" s="36"/>
      <c r="BY42" s="36"/>
      <c r="BZ42" s="36"/>
      <c r="CA42" s="36"/>
    </row>
    <row r="43" spans="2:79" ht="4.95" customHeight="1" x14ac:dyDescent="0.3">
      <c r="C43" s="7"/>
      <c r="D43" s="7"/>
      <c r="AT43" s="40"/>
      <c r="AX43" s="15"/>
      <c r="AY43" s="15"/>
      <c r="AZ43" s="15"/>
      <c r="BA43" s="15"/>
      <c r="BB43" s="15"/>
      <c r="BC43" s="15"/>
      <c r="BD43" s="15"/>
      <c r="BE43" s="15"/>
      <c r="BF43" s="15"/>
      <c r="BG43" s="15"/>
      <c r="BH43" s="15"/>
      <c r="BI43" s="15"/>
      <c r="BJ43" s="15"/>
      <c r="BK43" s="36"/>
      <c r="BL43" s="36"/>
      <c r="BM43" s="36"/>
      <c r="BN43" s="36"/>
      <c r="BO43" s="36"/>
      <c r="BP43" s="36"/>
      <c r="BQ43" s="36"/>
      <c r="BR43" s="36"/>
      <c r="BS43" s="36"/>
      <c r="BT43" s="36"/>
      <c r="BU43" s="36"/>
      <c r="BV43" s="36"/>
      <c r="BW43" s="36"/>
      <c r="BX43" s="36"/>
      <c r="BY43" s="36"/>
      <c r="BZ43" s="36"/>
      <c r="CA43" s="36"/>
    </row>
    <row r="44" spans="2:79" ht="15" customHeight="1" x14ac:dyDescent="0.3">
      <c r="C44" s="7"/>
      <c r="D44" s="7"/>
      <c r="H44" s="119"/>
      <c r="I44" s="9" t="s">
        <v>187</v>
      </c>
      <c r="M44" s="119"/>
      <c r="N44" s="9" t="s">
        <v>188</v>
      </c>
      <c r="R44" s="119"/>
      <c r="S44" s="9" t="s">
        <v>189</v>
      </c>
      <c r="X44" s="7" t="s">
        <v>25</v>
      </c>
      <c r="Y44" s="136"/>
      <c r="Z44" s="136"/>
      <c r="AA44" s="136"/>
      <c r="AB44" s="136"/>
      <c r="AC44" s="136"/>
      <c r="AD44" s="136"/>
      <c r="AM44" s="51">
        <f>IF(ISBLANK(B42),0,1)</f>
        <v>0</v>
      </c>
      <c r="AN44" s="51">
        <f>IF(AND(ISBLANK(H44),ISBLANK(M44),ISBLANK(R44)),0,1)</f>
        <v>0</v>
      </c>
      <c r="AT44" s="40"/>
      <c r="AX44" s="15"/>
      <c r="AY44" s="15"/>
      <c r="AZ44" s="15"/>
      <c r="BA44" s="15"/>
      <c r="BB44" s="15"/>
      <c r="BC44" s="15"/>
      <c r="BD44" s="15"/>
      <c r="BE44" s="15"/>
      <c r="BF44" s="15"/>
      <c r="BG44" s="15"/>
      <c r="BH44" s="15"/>
      <c r="BI44" s="15"/>
      <c r="BJ44" s="15"/>
      <c r="BK44" s="36"/>
      <c r="BL44" s="36"/>
      <c r="BM44" s="36"/>
      <c r="BN44" s="36"/>
      <c r="BO44" s="36"/>
      <c r="BP44" s="36"/>
      <c r="BQ44" s="36"/>
      <c r="BR44" s="36"/>
      <c r="BS44" s="36"/>
      <c r="BT44" s="36"/>
      <c r="BU44" s="36"/>
      <c r="BV44" s="36"/>
      <c r="BW44" s="36"/>
      <c r="BX44" s="36"/>
      <c r="BY44" s="36"/>
      <c r="BZ44" s="36"/>
      <c r="CA44" s="36"/>
    </row>
    <row r="45" spans="2:79" ht="4.95" customHeight="1" x14ac:dyDescent="0.3">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row>
    <row r="46" spans="2:79" ht="15" customHeight="1" x14ac:dyDescent="0.3">
      <c r="B46" s="119"/>
      <c r="C46" s="2" t="s">
        <v>13</v>
      </c>
      <c r="E46" s="119"/>
      <c r="F46" s="2" t="s">
        <v>14</v>
      </c>
      <c r="H46" s="2" t="s">
        <v>293</v>
      </c>
      <c r="AM46" s="51">
        <f>IF(AND(ISBLANK(B46),ISBLANK(E46)),0,1)</f>
        <v>0</v>
      </c>
      <c r="AN46" s="51">
        <f>IF(ISBLANK(E46),1,2)</f>
        <v>1</v>
      </c>
      <c r="AO46" s="51">
        <f>IF(ISBLANK(B46),1,IF(ISBLANK(E46),2,3))</f>
        <v>1</v>
      </c>
      <c r="AP46" s="51">
        <f>IF(ISBLANK(B46),1,2)</f>
        <v>1</v>
      </c>
      <c r="AT46" s="40"/>
      <c r="AU46" s="15"/>
      <c r="AV46" s="15"/>
      <c r="AW46" s="15"/>
      <c r="AX46" s="1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row>
    <row r="47" spans="2:79" ht="4.95" customHeight="1" x14ac:dyDescent="0.3">
      <c r="C47" s="7"/>
      <c r="AT47" s="40"/>
      <c r="AU47" s="15"/>
      <c r="AV47" s="15"/>
      <c r="AW47" s="15"/>
      <c r="AX47" s="1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row>
    <row r="48" spans="2:79" ht="15" customHeight="1" x14ac:dyDescent="0.3">
      <c r="C48" s="7"/>
      <c r="H48" s="119"/>
      <c r="I48" s="9" t="s">
        <v>232</v>
      </c>
      <c r="M48" s="119"/>
      <c r="N48" s="9" t="s">
        <v>233</v>
      </c>
      <c r="R48" s="119"/>
      <c r="S48" s="9" t="s">
        <v>234</v>
      </c>
      <c r="AM48" s="51">
        <f>IF(ISBLANK(B46),0,1)</f>
        <v>0</v>
      </c>
      <c r="AN48" s="51">
        <f>IF(AND(ISBLANK(H48),ISBLANK(M48),ISBLANK(R48)),0,1)</f>
        <v>0</v>
      </c>
      <c r="AT48" s="40"/>
      <c r="AU48" s="15"/>
      <c r="AV48" s="15"/>
      <c r="AW48" s="15"/>
      <c r="AX48" s="1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row>
    <row r="49" spans="2:79" ht="4.95" customHeight="1" x14ac:dyDescent="0.3">
      <c r="C49" s="7"/>
      <c r="AT49" s="40"/>
      <c r="AU49" s="15"/>
      <c r="AV49" s="15"/>
      <c r="AW49" s="15"/>
      <c r="AX49" s="1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row>
    <row r="50" spans="2:79" ht="15" customHeight="1" x14ac:dyDescent="0.3">
      <c r="B50" s="119"/>
      <c r="C50" s="2" t="s">
        <v>13</v>
      </c>
      <c r="E50" s="119"/>
      <c r="F50" s="2" t="s">
        <v>14</v>
      </c>
      <c r="H50" s="2" t="s">
        <v>153</v>
      </c>
      <c r="AM50" s="51">
        <f>IF(AND(ISBLANK(B50),ISBLANK(E50)),0,1)</f>
        <v>0</v>
      </c>
      <c r="AN50" s="51">
        <f>IF(ISBLANK(B50),1,2)</f>
        <v>1</v>
      </c>
      <c r="AO50" s="51">
        <f>IF(ISBLANK(B50),1,IF(ISBLANK(E50),2,3))</f>
        <v>1</v>
      </c>
      <c r="AT50" s="40"/>
      <c r="AU50" s="15"/>
      <c r="AV50" s="15"/>
      <c r="AW50" s="15"/>
      <c r="AX50" s="1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row>
    <row r="51" spans="2:79" ht="4.95" customHeight="1" x14ac:dyDescent="0.3">
      <c r="C51" s="7"/>
      <c r="AT51" s="40"/>
      <c r="AU51" s="15"/>
      <c r="AV51" s="15"/>
      <c r="AW51" s="15"/>
      <c r="AX51" s="1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row>
    <row r="52" spans="2:79" ht="15" customHeight="1" x14ac:dyDescent="0.3">
      <c r="B52" s="119"/>
      <c r="C52" s="2" t="s">
        <v>13</v>
      </c>
      <c r="E52" s="119"/>
      <c r="F52" s="2" t="s">
        <v>14</v>
      </c>
      <c r="H52" s="2" t="s">
        <v>32</v>
      </c>
      <c r="AM52" s="51">
        <f>IF(AND(ISBLANK(B52),ISBLANK(E52)),0,1)</f>
        <v>0</v>
      </c>
      <c r="AN52" s="51">
        <f>IF(ISBLANK(B52),1,2)</f>
        <v>1</v>
      </c>
      <c r="AO52" s="51">
        <f>IF(ISBLANK(B52),1,IF(ISBLANK(E52),2,3))</f>
        <v>1</v>
      </c>
      <c r="AT52" s="40"/>
      <c r="AU52" s="15"/>
      <c r="AV52" s="15"/>
      <c r="AW52" s="15"/>
      <c r="AX52" s="1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row>
    <row r="53" spans="2:79" ht="4.95" customHeight="1" x14ac:dyDescent="0.3">
      <c r="C53" s="7"/>
      <c r="AT53" s="40"/>
      <c r="AU53" s="15"/>
      <c r="AV53" s="15"/>
      <c r="AW53" s="15"/>
      <c r="AX53" s="1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row>
    <row r="54" spans="2:79" ht="15" customHeight="1" x14ac:dyDescent="0.3">
      <c r="B54" s="119"/>
      <c r="C54" s="2" t="s">
        <v>13</v>
      </c>
      <c r="E54" s="119"/>
      <c r="F54" s="2" t="s">
        <v>14</v>
      </c>
      <c r="H54" s="2" t="s">
        <v>18</v>
      </c>
      <c r="AM54" s="51">
        <f>IF(AND(ISBLANK(B54),ISBLANK(E54)),0,1)</f>
        <v>0</v>
      </c>
      <c r="AN54" s="51">
        <f>IF(ISBLANK(B54),1,2)</f>
        <v>1</v>
      </c>
      <c r="AO54" s="51">
        <f>IF(ISBLANK(B54),1,IF(ISBLANK(E54),2,3))</f>
        <v>1</v>
      </c>
      <c r="AT54" s="40"/>
      <c r="AU54" s="15"/>
      <c r="AV54" s="15"/>
      <c r="AW54" s="15"/>
      <c r="AX54" s="1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row>
    <row r="55" spans="2:79" ht="15" customHeight="1" x14ac:dyDescent="0.3">
      <c r="AT55" s="40"/>
      <c r="AU55" s="15"/>
      <c r="AV55" s="15"/>
      <c r="AW55" s="15"/>
      <c r="AX55" s="1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row>
    <row r="56" spans="2:79" ht="15" customHeight="1" x14ac:dyDescent="0.3">
      <c r="AT56" s="40"/>
      <c r="AU56" s="15"/>
      <c r="AV56" s="15"/>
      <c r="AW56" s="15"/>
      <c r="AX56" s="1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row>
    <row r="57" spans="2:79" ht="15" customHeight="1" x14ac:dyDescent="0.3">
      <c r="AT57" s="40"/>
      <c r="AU57" s="15"/>
      <c r="AV57" s="15"/>
      <c r="AW57" s="15"/>
      <c r="AX57" s="1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row>
    <row r="58" spans="2:79" ht="15" customHeight="1" x14ac:dyDescent="0.3">
      <c r="AT58" s="40"/>
      <c r="AU58" s="15"/>
      <c r="AV58" s="15"/>
      <c r="AW58" s="15"/>
      <c r="AX58" s="1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row>
    <row r="59" spans="2:79" ht="15" customHeight="1" x14ac:dyDescent="0.3">
      <c r="AT59" s="40"/>
      <c r="AU59" s="15"/>
      <c r="AV59" s="15"/>
      <c r="AW59" s="15"/>
      <c r="AX59" s="1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row>
    <row r="60" spans="2:79" ht="15" customHeight="1" x14ac:dyDescent="0.3">
      <c r="AT60" s="40"/>
      <c r="AU60" s="15"/>
      <c r="AV60" s="15"/>
      <c r="AW60" s="15"/>
      <c r="AX60" s="1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row>
    <row r="61" spans="2:79" ht="15" customHeight="1" x14ac:dyDescent="0.3">
      <c r="AT61" s="40"/>
      <c r="AU61" s="15"/>
      <c r="AV61" s="15"/>
      <c r="AW61" s="15"/>
      <c r="AX61" s="1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row>
    <row r="62" spans="2:79" ht="15" customHeight="1" x14ac:dyDescent="0.3">
      <c r="B62" s="139">
        <f>Tables!$F$13</f>
        <v>45931</v>
      </c>
      <c r="C62" s="139"/>
      <c r="D62" s="139"/>
      <c r="E62" s="139"/>
      <c r="F62" s="139"/>
      <c r="G62" s="139"/>
      <c r="H62" s="139"/>
      <c r="R62" s="140" t="s">
        <v>50</v>
      </c>
      <c r="S62" s="140"/>
      <c r="T62" s="140"/>
      <c r="U62" s="140"/>
      <c r="AT62" s="40"/>
      <c r="AU62" s="15"/>
      <c r="AV62" s="15"/>
      <c r="AW62" s="15"/>
      <c r="AX62" s="1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row>
    <row r="63" spans="2:79" ht="15" customHeight="1" x14ac:dyDescent="0.3">
      <c r="C63" s="7" t="s">
        <v>21</v>
      </c>
      <c r="D63" s="161">
        <f>IF(ISBLANK($E$7),0,$E$7)</f>
        <v>0</v>
      </c>
      <c r="E63" s="161"/>
      <c r="F63" s="161"/>
      <c r="G63" s="161"/>
      <c r="H63" s="161"/>
      <c r="I63" s="161"/>
      <c r="J63" s="161"/>
      <c r="K63" s="161"/>
      <c r="L63" s="161"/>
      <c r="M63" s="161"/>
      <c r="N63" s="161"/>
      <c r="O63" s="161"/>
      <c r="P63" s="161"/>
      <c r="Q63" s="161"/>
      <c r="R63" s="161"/>
      <c r="S63" s="161"/>
      <c r="T63" s="161"/>
      <c r="U63" s="161"/>
      <c r="V63" s="161"/>
      <c r="W63" s="161"/>
      <c r="X63" s="161"/>
      <c r="Y63" s="161"/>
      <c r="AD63" s="7" t="s">
        <v>25</v>
      </c>
      <c r="AE63" s="162">
        <f>IF(ISBLANK($AE$7),0,$AE$7)</f>
        <v>0</v>
      </c>
      <c r="AF63" s="162"/>
      <c r="AG63" s="162"/>
      <c r="AH63" s="162"/>
      <c r="AI63" s="162"/>
      <c r="AJ63" s="162"/>
      <c r="AT63" s="40"/>
      <c r="AU63" s="15"/>
      <c r="AV63" s="15"/>
      <c r="AW63" s="15"/>
      <c r="AX63" s="1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row>
    <row r="64" spans="2:79" ht="15" customHeight="1" x14ac:dyDescent="0.3">
      <c r="C64" s="7"/>
      <c r="AT64" s="40"/>
      <c r="AU64" s="15"/>
      <c r="AV64" s="15"/>
      <c r="AW64" s="15"/>
      <c r="AX64" s="1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row>
    <row r="65" spans="2:79" ht="15" customHeight="1" x14ac:dyDescent="0.3">
      <c r="B65" s="6" t="s">
        <v>138</v>
      </c>
      <c r="F65" s="56"/>
      <c r="G65" s="56"/>
      <c r="H65" s="56"/>
      <c r="I65" s="56"/>
      <c r="J65" s="56"/>
      <c r="K65" s="7"/>
      <c r="L65" s="7"/>
      <c r="M65" s="7"/>
      <c r="N65" s="7"/>
      <c r="O65" s="56"/>
      <c r="P65" s="57"/>
      <c r="Q65" s="57"/>
      <c r="R65" s="57"/>
      <c r="S65" s="57"/>
      <c r="T65" s="57"/>
      <c r="U65" s="57"/>
      <c r="V65" s="57"/>
      <c r="W65" s="57"/>
      <c r="X65" s="57"/>
      <c r="Y65" s="57"/>
      <c r="Z65" s="57"/>
      <c r="AA65" s="57"/>
      <c r="AB65" s="57"/>
      <c r="AC65" s="57"/>
      <c r="AD65" s="57"/>
      <c r="AE65" s="57"/>
      <c r="AF65" s="57"/>
      <c r="AG65" s="57"/>
      <c r="AH65" s="57"/>
      <c r="AI65" s="57"/>
      <c r="AJ65" s="57"/>
      <c r="AK65" s="57"/>
      <c r="AM65" s="51">
        <f>SUM(AM69,AM71,AM73,AM75,AM77,AM79)</f>
        <v>6</v>
      </c>
      <c r="AP65" s="51">
        <f>SUM(AP69,AP71,AP73,AP75,AP77,AP79)</f>
        <v>0</v>
      </c>
      <c r="AR65" s="73" t="s">
        <v>238</v>
      </c>
      <c r="AS65" s="73" t="s">
        <v>239</v>
      </c>
      <c r="AT65" s="40"/>
      <c r="AU65" s="15"/>
      <c r="AV65" s="15"/>
      <c r="AW65" s="15"/>
      <c r="AX65" s="1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row>
    <row r="66" spans="2:79" ht="4.95" customHeight="1" x14ac:dyDescent="0.3">
      <c r="D66" s="10"/>
      <c r="F66" s="10"/>
      <c r="AT66" s="40"/>
      <c r="AU66" s="15"/>
      <c r="AV66" s="15"/>
      <c r="AW66" s="15"/>
      <c r="AX66" s="1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row>
    <row r="67" spans="2:79" ht="15" customHeight="1" x14ac:dyDescent="0.3">
      <c r="B67" s="119"/>
      <c r="C67" s="2" t="s">
        <v>13</v>
      </c>
      <c r="E67" s="119"/>
      <c r="F67" s="2" t="s">
        <v>14</v>
      </c>
      <c r="H67" s="2" t="s">
        <v>141</v>
      </c>
      <c r="X67" s="140" t="s">
        <v>139</v>
      </c>
      <c r="Y67" s="140"/>
      <c r="Z67" s="140"/>
      <c r="AA67" s="140"/>
      <c r="AC67" s="140" t="s">
        <v>140</v>
      </c>
      <c r="AD67" s="140"/>
      <c r="AE67" s="140"/>
      <c r="AF67" s="140"/>
      <c r="AG67" s="140"/>
      <c r="AH67" s="140"/>
      <c r="AI67" s="140"/>
      <c r="AM67" s="51">
        <f>IF(AND(ISBLANK(B67),ISBLANK(E67)),1,2)</f>
        <v>1</v>
      </c>
      <c r="AN67" s="51">
        <f>IF(ISBLANK(E67),1,2)</f>
        <v>1</v>
      </c>
      <c r="AO67" s="51">
        <f>IF(ISBLANK(B67),1,2)</f>
        <v>1</v>
      </c>
      <c r="AP67" s="51">
        <f>IF(ISBLANK(E67),0,1)</f>
        <v>0</v>
      </c>
      <c r="AR67" s="55" t="s">
        <v>141</v>
      </c>
      <c r="AS67" s="55" t="s">
        <v>141</v>
      </c>
      <c r="AT67" s="40"/>
      <c r="AU67" s="15"/>
      <c r="AV67" s="15"/>
      <c r="AW67" s="15"/>
      <c r="AX67" s="1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row>
    <row r="68" spans="2:79" ht="4.95" customHeight="1" x14ac:dyDescent="0.3">
      <c r="AR68" s="55"/>
      <c r="AS68" s="55"/>
      <c r="AT68" s="40"/>
      <c r="AU68" s="15"/>
      <c r="AV68" s="15"/>
      <c r="AW68" s="15"/>
      <c r="AX68" s="1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row>
    <row r="69" spans="2:79" ht="15" customHeight="1" x14ac:dyDescent="0.3">
      <c r="B69" s="119"/>
      <c r="C69" s="2" t="s">
        <v>13</v>
      </c>
      <c r="E69" s="119"/>
      <c r="F69" s="2" t="s">
        <v>14</v>
      </c>
      <c r="H69" s="2" t="str">
        <f>IF($AP$14=1,AR69,AS69)</f>
        <v>General overview</v>
      </c>
      <c r="Y69" s="160"/>
      <c r="Z69" s="160"/>
      <c r="AC69" s="157"/>
      <c r="AD69" s="157"/>
      <c r="AE69" s="157"/>
      <c r="AF69" s="157"/>
      <c r="AG69" s="157"/>
      <c r="AH69" s="157"/>
      <c r="AI69" s="157"/>
      <c r="AM69" s="51">
        <f>IF(AND(ISBLANK(B69),ISBLANK(E69)),1,2)</f>
        <v>1</v>
      </c>
      <c r="AN69" s="51">
        <f>IF(ISBLANK(E69),1,2)</f>
        <v>1</v>
      </c>
      <c r="AO69" s="51">
        <f>IF(ISBLANK(B69),1,2)</f>
        <v>1</v>
      </c>
      <c r="AP69" s="51">
        <f>IF(ISBLANK(E69),0,1)</f>
        <v>0</v>
      </c>
      <c r="AR69" s="55" t="s">
        <v>142</v>
      </c>
      <c r="AS69" s="55" t="s">
        <v>236</v>
      </c>
      <c r="AT69" s="40"/>
      <c r="AU69" s="15"/>
      <c r="AV69" s="15"/>
      <c r="AW69" s="15"/>
      <c r="AX69" s="1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row>
    <row r="70" spans="2:79" ht="4.95" customHeight="1" x14ac:dyDescent="0.3">
      <c r="AR70" s="55"/>
      <c r="AS70" s="55"/>
      <c r="AT70" s="40"/>
      <c r="AU70" s="15"/>
      <c r="AV70" s="15"/>
      <c r="AW70" s="15"/>
      <c r="AX70" s="1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row>
    <row r="71" spans="2:79" ht="15" customHeight="1" x14ac:dyDescent="0.3">
      <c r="B71" s="119"/>
      <c r="C71" s="2" t="s">
        <v>13</v>
      </c>
      <c r="E71" s="119"/>
      <c r="F71" s="2" t="s">
        <v>14</v>
      </c>
      <c r="H71" s="2" t="str">
        <f>IF($AP$14=1,AR71,AS71)</f>
        <v>Outlet control structure and WQv filter</v>
      </c>
      <c r="Y71" s="160"/>
      <c r="Z71" s="160"/>
      <c r="AC71" s="157"/>
      <c r="AD71" s="157"/>
      <c r="AE71" s="157"/>
      <c r="AF71" s="157"/>
      <c r="AG71" s="157"/>
      <c r="AH71" s="157"/>
      <c r="AI71" s="157"/>
      <c r="AM71" s="51">
        <f>IF(AND(ISBLANK(B71),ISBLANK(E71)),1,2)</f>
        <v>1</v>
      </c>
      <c r="AN71" s="51">
        <f>IF(ISBLANK(E71),1,2)</f>
        <v>1</v>
      </c>
      <c r="AO71" s="51">
        <f>IF(ISBLANK(B71),1,2)</f>
        <v>1</v>
      </c>
      <c r="AP71" s="51">
        <f>IF(ISBLANK(E71),0,1)</f>
        <v>0</v>
      </c>
      <c r="AR71" s="55" t="s">
        <v>236</v>
      </c>
      <c r="AS71" s="55" t="s">
        <v>237</v>
      </c>
      <c r="AT71" s="40"/>
      <c r="AU71" s="15"/>
      <c r="AV71" s="15"/>
      <c r="AW71" s="15"/>
      <c r="AX71" s="1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row>
    <row r="72" spans="2:79" ht="4.95" customHeight="1" x14ac:dyDescent="0.3">
      <c r="AR72" s="55"/>
      <c r="AS72" s="55"/>
      <c r="AT72" s="40"/>
      <c r="AU72" s="15"/>
      <c r="AV72" s="15"/>
      <c r="AW72" s="15"/>
      <c r="AX72" s="1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row>
    <row r="73" spans="2:79" ht="15" customHeight="1" x14ac:dyDescent="0.3">
      <c r="B73" s="119"/>
      <c r="C73" s="2" t="s">
        <v>13</v>
      </c>
      <c r="E73" s="119"/>
      <c r="F73" s="2" t="s">
        <v>14</v>
      </c>
      <c r="H73" s="2" t="str">
        <f>IF($AP$14=1,AR73,AS73)</f>
        <v>BMP outfall and outlet protection</v>
      </c>
      <c r="Y73" s="160"/>
      <c r="Z73" s="160"/>
      <c r="AC73" s="157"/>
      <c r="AD73" s="157"/>
      <c r="AE73" s="157"/>
      <c r="AF73" s="157"/>
      <c r="AG73" s="157"/>
      <c r="AH73" s="157"/>
      <c r="AI73" s="157"/>
      <c r="AM73" s="51">
        <f>IF(AND(ISBLANK(B73),ISBLANK(E73)),1,2)</f>
        <v>1</v>
      </c>
      <c r="AN73" s="51">
        <f>IF(ISBLANK(E73),1,2)</f>
        <v>1</v>
      </c>
      <c r="AO73" s="51">
        <f>IF(ISBLANK(B73),1,2)</f>
        <v>1</v>
      </c>
      <c r="AP73" s="51">
        <f>IF(ISBLANK(E73),0,1)</f>
        <v>0</v>
      </c>
      <c r="AR73" s="55" t="s">
        <v>237</v>
      </c>
      <c r="AS73" s="55" t="s">
        <v>241</v>
      </c>
      <c r="AT73" s="40"/>
      <c r="AU73" s="15"/>
      <c r="AV73" s="15"/>
      <c r="AW73" s="15"/>
      <c r="AX73" s="1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row>
    <row r="74" spans="2:79" ht="4.95" customHeight="1" x14ac:dyDescent="0.3">
      <c r="AR74" s="55"/>
      <c r="AS74" s="55"/>
      <c r="AT74" s="40"/>
      <c r="AU74" s="15"/>
      <c r="AV74" s="15"/>
      <c r="AW74" s="15"/>
      <c r="AX74" s="1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row>
    <row r="75" spans="2:79" ht="15" customHeight="1" x14ac:dyDescent="0.3">
      <c r="B75" s="119"/>
      <c r="C75" s="2" t="s">
        <v>13</v>
      </c>
      <c r="E75" s="119"/>
      <c r="F75" s="2" t="s">
        <v>14</v>
      </c>
      <c r="H75" s="2" t="str">
        <f>IF($AP$14=1,AR75,AS75)</f>
        <v>Emergency spillway and embankment</v>
      </c>
      <c r="Y75" s="160"/>
      <c r="Z75" s="160"/>
      <c r="AC75" s="157"/>
      <c r="AD75" s="157"/>
      <c r="AE75" s="157"/>
      <c r="AF75" s="157"/>
      <c r="AG75" s="157"/>
      <c r="AH75" s="157"/>
      <c r="AI75" s="157"/>
      <c r="AM75" s="51">
        <f>IF(AND(ISBLANK(B75),ISBLANK(E75)),1,2)</f>
        <v>1</v>
      </c>
      <c r="AN75" s="51">
        <f>IF(ISBLANK(E75),1,2)</f>
        <v>1</v>
      </c>
      <c r="AO75" s="51">
        <f>IF(ISBLANK(B75),1,2)</f>
        <v>1</v>
      </c>
      <c r="AP75" s="51">
        <f>IF(ISBLANK(E75),0,1)</f>
        <v>0</v>
      </c>
      <c r="AR75" s="55" t="s">
        <v>145</v>
      </c>
      <c r="AS75" s="55" t="s">
        <v>240</v>
      </c>
      <c r="AT75" s="40"/>
      <c r="AU75" s="15"/>
      <c r="AV75" s="15"/>
      <c r="AW75" s="15"/>
      <c r="AX75" s="1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row>
    <row r="76" spans="2:79" ht="4.95" customHeight="1" x14ac:dyDescent="0.3">
      <c r="B76" s="56"/>
      <c r="E76" s="7"/>
      <c r="G76" s="7"/>
      <c r="J76" s="56"/>
      <c r="K76" s="57"/>
      <c r="L76" s="57"/>
      <c r="M76" s="57"/>
      <c r="N76" s="57"/>
      <c r="O76" s="57"/>
      <c r="X76" s="57"/>
      <c r="Y76" s="57"/>
      <c r="Z76" s="57"/>
      <c r="AA76" s="57"/>
      <c r="AB76" s="57"/>
      <c r="AC76" s="57"/>
      <c r="AD76" s="57"/>
      <c r="AE76" s="57"/>
      <c r="AF76" s="57"/>
      <c r="AG76" s="57"/>
      <c r="AH76" s="57"/>
      <c r="AI76" s="57"/>
      <c r="AJ76" s="57"/>
      <c r="AK76" s="57"/>
      <c r="AM76" s="55"/>
      <c r="AN76" s="55"/>
      <c r="AR76" s="55"/>
      <c r="AS76" s="55"/>
      <c r="AT76" s="40"/>
      <c r="AU76" s="15"/>
      <c r="AV76" s="15"/>
      <c r="AW76" s="15"/>
      <c r="AX76" s="1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row>
    <row r="77" spans="2:79" ht="15" customHeight="1" x14ac:dyDescent="0.3">
      <c r="B77" s="119"/>
      <c r="C77" s="2" t="s">
        <v>13</v>
      </c>
      <c r="E77" s="119"/>
      <c r="F77" s="2" t="s">
        <v>14</v>
      </c>
      <c r="H77" s="2" t="str">
        <f>IF($AP$14=1,AR77,AS77)</f>
        <v>Storm sewer pipes discharging into BMP</v>
      </c>
      <c r="Y77" s="160"/>
      <c r="Z77" s="160"/>
      <c r="AC77" s="157"/>
      <c r="AD77" s="157"/>
      <c r="AE77" s="157"/>
      <c r="AF77" s="157"/>
      <c r="AG77" s="157"/>
      <c r="AH77" s="157"/>
      <c r="AI77" s="157"/>
      <c r="AM77" s="51">
        <f>IF(AND(ISBLANK(B77),ISBLANK(E77)),1,2)</f>
        <v>1</v>
      </c>
      <c r="AN77" s="51">
        <f>IF(ISBLANK(E77),1,2)</f>
        <v>1</v>
      </c>
      <c r="AO77" s="51">
        <f>IF(ISBLANK(B77),1,2)</f>
        <v>1</v>
      </c>
      <c r="AP77" s="51">
        <f>IF(ISBLANK(E77),0,1)</f>
        <v>0</v>
      </c>
      <c r="AR77" s="55" t="s">
        <v>144</v>
      </c>
      <c r="AS77" s="73" t="s">
        <v>242</v>
      </c>
      <c r="AT77" s="40"/>
      <c r="AU77" s="15"/>
      <c r="AV77" s="15"/>
      <c r="AW77" s="15"/>
      <c r="AX77" s="1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row>
    <row r="78" spans="2:79" ht="4.95" customHeight="1" x14ac:dyDescent="0.3">
      <c r="H78" s="56"/>
      <c r="I78" s="56"/>
      <c r="J78" s="7"/>
      <c r="K78" s="7"/>
      <c r="L78" s="7"/>
      <c r="M78" s="56"/>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N78" s="55"/>
      <c r="AR78" s="55"/>
      <c r="AS78" s="55"/>
      <c r="AT78" s="40"/>
      <c r="AU78" s="15"/>
      <c r="AV78" s="15"/>
      <c r="AW78" s="15"/>
      <c r="AX78" s="1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row>
    <row r="79" spans="2:79" ht="15" customHeight="1" x14ac:dyDescent="0.3">
      <c r="B79" s="119"/>
      <c r="C79" s="2" t="s">
        <v>13</v>
      </c>
      <c r="E79" s="119"/>
      <c r="F79" s="2" t="s">
        <v>14</v>
      </c>
      <c r="H79" s="2" t="str">
        <f>IF($AP$14=1,AR79,AS79)</f>
        <v>Outfall to receiving stream / storm sewer</v>
      </c>
      <c r="Y79" s="160"/>
      <c r="Z79" s="160"/>
      <c r="AC79" s="157"/>
      <c r="AD79" s="157"/>
      <c r="AE79" s="157"/>
      <c r="AF79" s="157"/>
      <c r="AG79" s="157"/>
      <c r="AH79" s="157"/>
      <c r="AI79" s="157"/>
      <c r="AM79" s="51">
        <f>IF(AND(ISBLANK(B79),ISBLANK(E79)),1,2)</f>
        <v>1</v>
      </c>
      <c r="AN79" s="51">
        <f>IF(ISBLANK(E79),1,2)</f>
        <v>1</v>
      </c>
      <c r="AO79" s="51">
        <f>IF(ISBLANK(B79),1,2)</f>
        <v>1</v>
      </c>
      <c r="AP79" s="51">
        <f>IF(ISBLANK(E79),0,1)</f>
        <v>0</v>
      </c>
      <c r="AR79" s="55" t="s">
        <v>143</v>
      </c>
      <c r="AS79" s="55" t="s">
        <v>143</v>
      </c>
      <c r="AT79" s="40"/>
      <c r="AU79" s="15"/>
      <c r="AV79" s="15"/>
      <c r="AW79" s="15"/>
      <c r="AX79" s="1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row>
    <row r="80" spans="2:79" ht="15" customHeight="1" x14ac:dyDescent="0.3">
      <c r="C80" s="7"/>
      <c r="D80" s="7"/>
      <c r="AT80" s="40"/>
      <c r="AU80" s="15"/>
      <c r="AV80" s="15"/>
      <c r="AW80" s="15"/>
      <c r="AX80" s="1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row>
    <row r="81" spans="2:79" ht="15" customHeight="1" x14ac:dyDescent="0.3">
      <c r="B81" s="1" t="s">
        <v>228</v>
      </c>
      <c r="C81" s="7"/>
      <c r="D81" s="7"/>
      <c r="AT81" s="40"/>
      <c r="AU81" s="15"/>
      <c r="AV81" s="15"/>
      <c r="AW81" s="15"/>
      <c r="AX81" s="1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row>
    <row r="82" spans="2:79" ht="15" customHeight="1" x14ac:dyDescent="0.3">
      <c r="B82" s="148"/>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50"/>
      <c r="AT82" s="40"/>
      <c r="AU82" s="15"/>
      <c r="AV82" s="15"/>
      <c r="AW82" s="15"/>
      <c r="AX82" s="1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row>
    <row r="83" spans="2:79" ht="15" customHeight="1" x14ac:dyDescent="0.3">
      <c r="B83" s="151"/>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3"/>
      <c r="AT83" s="40"/>
      <c r="AU83" s="15"/>
      <c r="AV83" s="15"/>
      <c r="AW83" s="15"/>
      <c r="AX83" s="1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row>
    <row r="84" spans="2:79" ht="15" customHeight="1" x14ac:dyDescent="0.3">
      <c r="B84" s="151"/>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3"/>
      <c r="AT84" s="40"/>
      <c r="AU84" s="15"/>
      <c r="AV84" s="15"/>
      <c r="AW84" s="15"/>
      <c r="AX84" s="1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row>
    <row r="85" spans="2:79" ht="15" customHeight="1" x14ac:dyDescent="0.3">
      <c r="B85" s="154"/>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6"/>
      <c r="AT85" s="40"/>
      <c r="AU85" s="15"/>
      <c r="AV85" s="15"/>
      <c r="AW85" s="15"/>
      <c r="AX85" s="1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row>
    <row r="86" spans="2:79" ht="15" customHeight="1" x14ac:dyDescent="0.3">
      <c r="C86" s="7"/>
      <c r="D86" s="7"/>
      <c r="AT86" s="40"/>
      <c r="AU86" s="15"/>
      <c r="AV86" s="15"/>
      <c r="AW86" s="15"/>
      <c r="AX86" s="1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row>
    <row r="87" spans="2:79" ht="15" customHeight="1" x14ac:dyDescent="0.3">
      <c r="B87" s="1" t="s">
        <v>1</v>
      </c>
      <c r="AV87" s="15"/>
      <c r="AW87" s="15"/>
      <c r="AX87" s="1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row>
    <row r="88" spans="2:79" ht="15" customHeight="1" x14ac:dyDescent="0.3">
      <c r="B88" s="148"/>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50"/>
      <c r="AM88" s="51">
        <f>IF(OR(AN38=2,AN42=2,AN46=2,AN50=2,AN52=2,AN54=2),2,1)</f>
        <v>1</v>
      </c>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row>
    <row r="89" spans="2:79" ht="15" customHeight="1" x14ac:dyDescent="0.3">
      <c r="B89" s="151"/>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3"/>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row>
    <row r="90" spans="2:79" ht="15" customHeight="1" x14ac:dyDescent="0.3">
      <c r="B90" s="151"/>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3"/>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row>
    <row r="91" spans="2:79" ht="15" customHeight="1" x14ac:dyDescent="0.3">
      <c r="B91" s="151"/>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3"/>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row>
    <row r="92" spans="2:79" ht="15" customHeight="1" x14ac:dyDescent="0.3">
      <c r="B92" s="151"/>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3"/>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row>
    <row r="93" spans="2:79" ht="15" customHeight="1" x14ac:dyDescent="0.3">
      <c r="B93" s="151"/>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3"/>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row>
    <row r="94" spans="2:79" ht="15" customHeight="1" x14ac:dyDescent="0.3">
      <c r="B94" s="151"/>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3"/>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row>
    <row r="95" spans="2:79" ht="15" customHeight="1" x14ac:dyDescent="0.3">
      <c r="B95" s="154"/>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6"/>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row>
    <row r="96" spans="2:79" ht="15" customHeight="1" x14ac:dyDescent="0.3">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row>
    <row r="97" spans="2:113" ht="15" customHeight="1" x14ac:dyDescent="0.3">
      <c r="B97" s="6" t="s">
        <v>0</v>
      </c>
      <c r="C97" s="6"/>
      <c r="D97" s="6"/>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row>
    <row r="98" spans="2:113" ht="15" customHeight="1" x14ac:dyDescent="0.3">
      <c r="B98" s="15" t="s">
        <v>213</v>
      </c>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row>
    <row r="99" spans="2:113" ht="15" customHeight="1" x14ac:dyDescent="0.3">
      <c r="B99" s="15" t="s">
        <v>214</v>
      </c>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row>
    <row r="100" spans="2:113" ht="15" customHeight="1" x14ac:dyDescent="0.3">
      <c r="B100" s="15" t="s">
        <v>222</v>
      </c>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row>
    <row r="101" spans="2:113" ht="15" customHeight="1" x14ac:dyDescent="0.3">
      <c r="B101" s="34"/>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row>
    <row r="102" spans="2:113" ht="15" customHeight="1" x14ac:dyDescent="0.3">
      <c r="D102" s="7" t="s">
        <v>30</v>
      </c>
      <c r="E102" s="137"/>
      <c r="F102" s="137"/>
      <c r="G102" s="137"/>
      <c r="H102" s="137"/>
      <c r="I102" s="137"/>
      <c r="J102" s="137"/>
      <c r="K102" s="137"/>
      <c r="L102" s="137"/>
      <c r="M102" s="137"/>
      <c r="N102" s="137"/>
      <c r="O102" s="137"/>
      <c r="P102" s="137"/>
      <c r="Q102" s="137"/>
      <c r="R102" s="137"/>
      <c r="S102" s="137"/>
      <c r="T102" s="137"/>
      <c r="U102" s="137"/>
      <c r="V102" s="137"/>
      <c r="W102" s="137"/>
      <c r="X102" s="137"/>
      <c r="Y102" s="137"/>
      <c r="AB102" s="7" t="s">
        <v>124</v>
      </c>
      <c r="AC102" s="7"/>
      <c r="AD102" s="7"/>
      <c r="AE102" s="7"/>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row>
    <row r="103" spans="2:113" ht="15" customHeight="1" x14ac:dyDescent="0.3">
      <c r="D103" s="7" t="s">
        <v>21</v>
      </c>
      <c r="E103" s="143"/>
      <c r="F103" s="143"/>
      <c r="G103" s="143"/>
      <c r="H103" s="143"/>
      <c r="I103" s="143"/>
      <c r="J103" s="143"/>
      <c r="K103" s="143"/>
      <c r="L103" s="143"/>
      <c r="M103" s="143"/>
      <c r="N103" s="143"/>
      <c r="O103" s="143"/>
      <c r="P103" s="143"/>
      <c r="Q103" s="143"/>
      <c r="R103" s="143"/>
      <c r="S103" s="143"/>
      <c r="T103" s="143"/>
      <c r="U103" s="143"/>
      <c r="V103" s="143"/>
      <c r="W103" s="143"/>
      <c r="X103" s="143"/>
      <c r="Y103" s="143"/>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row>
    <row r="104" spans="2:113" ht="15" customHeight="1" x14ac:dyDescent="0.3">
      <c r="D104" s="7" t="s">
        <v>22</v>
      </c>
      <c r="E104" s="143"/>
      <c r="F104" s="143"/>
      <c r="G104" s="143"/>
      <c r="H104" s="143"/>
      <c r="I104" s="143"/>
      <c r="J104" s="143"/>
      <c r="K104" s="143"/>
      <c r="L104" s="143"/>
      <c r="M104" s="143"/>
      <c r="N104" s="143"/>
      <c r="O104" s="143"/>
      <c r="P104" s="143"/>
      <c r="Q104" s="143"/>
      <c r="R104" s="143"/>
      <c r="S104" s="143"/>
      <c r="T104" s="143"/>
      <c r="U104" s="143"/>
      <c r="V104" s="143"/>
      <c r="W104" s="143"/>
      <c r="X104" s="143"/>
      <c r="Y104" s="143"/>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row>
    <row r="105" spans="2:113" ht="15" customHeight="1" x14ac:dyDescent="0.3">
      <c r="D105" s="7" t="s">
        <v>111</v>
      </c>
      <c r="E105" s="143"/>
      <c r="F105" s="143"/>
      <c r="G105" s="143"/>
      <c r="H105" s="143"/>
      <c r="I105" s="143"/>
      <c r="J105" s="143"/>
      <c r="K105" s="143"/>
      <c r="L105" s="11"/>
      <c r="M105" s="11"/>
      <c r="N105" s="52" t="s">
        <v>112</v>
      </c>
      <c r="O105" s="143"/>
      <c r="P105" s="143"/>
      <c r="Q105" s="143"/>
      <c r="R105" s="143"/>
      <c r="S105" s="11"/>
      <c r="T105" s="11"/>
      <c r="U105" s="11"/>
      <c r="V105" s="52" t="s">
        <v>113</v>
      </c>
      <c r="W105" s="144"/>
      <c r="X105" s="144"/>
      <c r="Y105" s="144"/>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row>
    <row r="106" spans="2:113" ht="15" customHeight="1" x14ac:dyDescent="0.3">
      <c r="C106" s="12"/>
      <c r="D106" s="7" t="s">
        <v>24</v>
      </c>
      <c r="E106" s="158"/>
      <c r="F106" s="158"/>
      <c r="G106" s="158"/>
      <c r="H106" s="158"/>
      <c r="I106" s="158"/>
      <c r="J106" s="158"/>
      <c r="K106" s="158"/>
      <c r="L106" s="158"/>
      <c r="M106" s="158"/>
      <c r="N106" s="158"/>
      <c r="O106" s="158"/>
      <c r="P106" s="158"/>
      <c r="Q106" s="158"/>
      <c r="R106" s="158"/>
      <c r="S106" s="158"/>
      <c r="T106" s="158"/>
      <c r="U106" s="158"/>
      <c r="V106" s="158"/>
      <c r="W106" s="158"/>
      <c r="X106" s="158"/>
      <c r="Y106" s="158"/>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row>
    <row r="107" spans="2:113" ht="15" customHeight="1" x14ac:dyDescent="0.3">
      <c r="D107" s="7" t="s">
        <v>28</v>
      </c>
      <c r="E107" s="159"/>
      <c r="F107" s="159"/>
      <c r="G107" s="159"/>
      <c r="H107" s="159"/>
      <c r="I107" s="159"/>
      <c r="U107" s="37"/>
      <c r="V107" s="37"/>
      <c r="W107" s="37"/>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row>
    <row r="108" spans="2:113" ht="15" customHeight="1" x14ac:dyDescent="0.3">
      <c r="D108" s="7"/>
      <c r="E108" s="11"/>
      <c r="F108" s="11"/>
      <c r="G108" s="11"/>
      <c r="H108" s="11"/>
      <c r="I108" s="11"/>
      <c r="U108" s="37"/>
      <c r="V108" s="37"/>
      <c r="W108" s="37"/>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row>
    <row r="109" spans="2:113" ht="15" customHeight="1" x14ac:dyDescent="0.3">
      <c r="D109" s="7" t="s">
        <v>31</v>
      </c>
      <c r="E109" s="28"/>
      <c r="F109" s="28"/>
      <c r="G109" s="28"/>
      <c r="H109" s="28"/>
      <c r="I109" s="28"/>
      <c r="J109" s="28"/>
      <c r="K109" s="28"/>
      <c r="L109" s="28"/>
      <c r="M109" s="28"/>
      <c r="N109" s="28"/>
      <c r="O109" s="28"/>
      <c r="P109" s="28"/>
      <c r="Q109" s="28"/>
      <c r="R109" s="28"/>
      <c r="S109" s="28"/>
      <c r="T109" s="28"/>
      <c r="U109" s="37"/>
      <c r="V109" s="37"/>
      <c r="W109" s="37"/>
      <c r="AB109" s="7" t="s">
        <v>25</v>
      </c>
      <c r="AC109" s="136"/>
      <c r="AD109" s="136"/>
      <c r="AE109" s="136"/>
      <c r="AF109" s="136"/>
      <c r="AG109" s="136"/>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row>
    <row r="110" spans="2:113" ht="15" customHeight="1" x14ac:dyDescent="0.3">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row>
    <row r="111" spans="2:113" ht="15" customHeight="1" x14ac:dyDescent="0.3">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row>
    <row r="112" spans="2:113" ht="15" customHeight="1" x14ac:dyDescent="0.3">
      <c r="B112" s="139">
        <f>Tables!$F$13</f>
        <v>45931</v>
      </c>
      <c r="C112" s="139"/>
      <c r="D112" s="139"/>
      <c r="E112" s="139"/>
      <c r="F112" s="139"/>
      <c r="G112" s="139"/>
      <c r="H112" s="139"/>
      <c r="R112" s="140" t="s">
        <v>49</v>
      </c>
      <c r="S112" s="140"/>
      <c r="T112" s="140"/>
      <c r="U112" s="140"/>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row>
    <row r="113" spans="46:79" ht="15" customHeight="1" x14ac:dyDescent="0.3">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row>
    <row r="114" spans="46:79" ht="15" customHeight="1" x14ac:dyDescent="0.3">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row>
    <row r="115" spans="46:79" ht="15" hidden="1" customHeight="1" x14ac:dyDescent="0.3">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row>
    <row r="116" spans="46:79" ht="15" hidden="1" customHeight="1" x14ac:dyDescent="0.3">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row>
    <row r="117" spans="46:79" ht="15" hidden="1" customHeight="1" x14ac:dyDescent="0.3">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row>
    <row r="118" spans="46:79" ht="15" hidden="1" customHeight="1" x14ac:dyDescent="0.3">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row>
    <row r="119" spans="46:79" ht="15" hidden="1" customHeight="1" x14ac:dyDescent="0.3">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row>
    <row r="120" spans="46:79" ht="15" hidden="1" customHeight="1" x14ac:dyDescent="0.3"/>
  </sheetData>
  <sheetProtection algorithmName="SHA-512" hashValue="wjukMRuC+S7bS4PXAJcrkb+pXJFUL1tRWG0m7x3z/AZHi7neT/yU3lPuKsHki1IcgiFszFAS5TsljaK+Gto8jg==" saltValue="PiKG5CrR+YTPAeYeFkeYQw==" spinCount="100000" sheet="1" objects="1" scenarios="1" selectLockedCells="1"/>
  <mergeCells count="59">
    <mergeCell ref="Y44:AD44"/>
    <mergeCell ref="X67:AA67"/>
    <mergeCell ref="AC67:AI67"/>
    <mergeCell ref="Y69:Z69"/>
    <mergeCell ref="AC69:AI69"/>
    <mergeCell ref="D63:Y63"/>
    <mergeCell ref="AE63:AJ63"/>
    <mergeCell ref="Y79:Z79"/>
    <mergeCell ref="AC79:AI79"/>
    <mergeCell ref="Y73:Z73"/>
    <mergeCell ref="AC73:AI73"/>
    <mergeCell ref="Y75:Z75"/>
    <mergeCell ref="AC75:AI75"/>
    <mergeCell ref="Y77:Z77"/>
    <mergeCell ref="AC77:AI77"/>
    <mergeCell ref="AE22:AJ22"/>
    <mergeCell ref="E11:Y11"/>
    <mergeCell ref="AC109:AG109"/>
    <mergeCell ref="B88:AJ95"/>
    <mergeCell ref="AC71:AI71"/>
    <mergeCell ref="E106:Y106"/>
    <mergeCell ref="E107:I107"/>
    <mergeCell ref="E103:Y103"/>
    <mergeCell ref="E104:Y104"/>
    <mergeCell ref="E105:K105"/>
    <mergeCell ref="O105:R105"/>
    <mergeCell ref="W105:Y105"/>
    <mergeCell ref="Y71:Z71"/>
    <mergeCell ref="B82:AJ85"/>
    <mergeCell ref="E102:Y102"/>
    <mergeCell ref="AE32:AJ32"/>
    <mergeCell ref="E22:Y22"/>
    <mergeCell ref="E18:Y18"/>
    <mergeCell ref="E19:Y19"/>
    <mergeCell ref="E20:K20"/>
    <mergeCell ref="O20:R20"/>
    <mergeCell ref="W20:Y20"/>
    <mergeCell ref="B112:H112"/>
    <mergeCell ref="R112:U112"/>
    <mergeCell ref="AE9:AJ9"/>
    <mergeCell ref="AE8:AJ8"/>
    <mergeCell ref="E8:Y8"/>
    <mergeCell ref="E9:K9"/>
    <mergeCell ref="O9:R9"/>
    <mergeCell ref="B62:H62"/>
    <mergeCell ref="R62:U62"/>
    <mergeCell ref="AD14:AJ14"/>
    <mergeCell ref="W9:Y9"/>
    <mergeCell ref="G12:K12"/>
    <mergeCell ref="E10:Y10"/>
    <mergeCell ref="AE11:AJ11"/>
    <mergeCell ref="U12:Y12"/>
    <mergeCell ref="E21:Y21"/>
    <mergeCell ref="BD1:BZ4"/>
    <mergeCell ref="AT6:BH7"/>
    <mergeCell ref="Q1:AK4"/>
    <mergeCell ref="AE7:AJ7"/>
    <mergeCell ref="E7:Y7"/>
    <mergeCell ref="AD6:AJ6"/>
  </mergeCells>
  <phoneticPr fontId="16" type="noConversion"/>
  <conditionalFormatting sqref="B34 E34">
    <cfRule type="expression" dxfId="291" priority="280">
      <formula>$AM34=0</formula>
    </cfRule>
  </conditionalFormatting>
  <conditionalFormatting sqref="B36 E36">
    <cfRule type="expression" dxfId="290" priority="35">
      <formula>$AO36=3</formula>
    </cfRule>
    <cfRule type="expression" dxfId="289" priority="36">
      <formula>$AM36=0</formula>
    </cfRule>
  </conditionalFormatting>
  <conditionalFormatting sqref="B38 E38">
    <cfRule type="expression" dxfId="288" priority="33">
      <formula>$AM38=0</formula>
    </cfRule>
  </conditionalFormatting>
  <conditionalFormatting sqref="B42 E42">
    <cfRule type="expression" dxfId="287" priority="25">
      <formula>$AM42=0</formula>
    </cfRule>
  </conditionalFormatting>
  <conditionalFormatting sqref="B46 E46">
    <cfRule type="expression" dxfId="286" priority="123">
      <formula>$AM46=0</formula>
    </cfRule>
    <cfRule type="expression" dxfId="285" priority="122">
      <formula>$AO46=3</formula>
    </cfRule>
  </conditionalFormatting>
  <conditionalFormatting sqref="B50 E34">
    <cfRule type="expression" dxfId="284" priority="45">
      <formula>$AN34=2</formula>
    </cfRule>
  </conditionalFormatting>
  <conditionalFormatting sqref="B50 E50">
    <cfRule type="expression" dxfId="283" priority="44">
      <formula>$AM50=0</formula>
    </cfRule>
    <cfRule type="expression" dxfId="282" priority="43">
      <formula>$AO50=3</formula>
    </cfRule>
  </conditionalFormatting>
  <conditionalFormatting sqref="B52 E52">
    <cfRule type="expression" dxfId="281" priority="164">
      <formula>$AM$52=0</formula>
    </cfRule>
    <cfRule type="expression" dxfId="280" priority="160">
      <formula>$AO$52=3</formula>
    </cfRule>
  </conditionalFormatting>
  <conditionalFormatting sqref="B52">
    <cfRule type="expression" dxfId="279" priority="166">
      <formula>$AN$52=2</formula>
    </cfRule>
  </conditionalFormatting>
  <conditionalFormatting sqref="B54 E54">
    <cfRule type="expression" dxfId="278" priority="47">
      <formula>$AO54=3</formula>
    </cfRule>
    <cfRule type="expression" dxfId="277" priority="48">
      <formula>$AM54=0</formula>
    </cfRule>
  </conditionalFormatting>
  <conditionalFormatting sqref="B54">
    <cfRule type="expression" dxfId="276" priority="49">
      <formula>$AN54=2</formula>
    </cfRule>
  </conditionalFormatting>
  <conditionalFormatting sqref="B67 E67 B82:AJ85">
    <cfRule type="expression" dxfId="275" priority="90">
      <formula>ISBLANK(B67)</formula>
    </cfRule>
  </conditionalFormatting>
  <conditionalFormatting sqref="B69 E69">
    <cfRule type="expression" dxfId="274" priority="82">
      <formula>ISBLANK(B69)</formula>
    </cfRule>
  </conditionalFormatting>
  <conditionalFormatting sqref="B71 E71">
    <cfRule type="expression" dxfId="273" priority="79">
      <formula>ISBLANK(B71)</formula>
    </cfRule>
  </conditionalFormatting>
  <conditionalFormatting sqref="B73 E73">
    <cfRule type="expression" dxfId="272" priority="76">
      <formula>ISBLANK(B73)</formula>
    </cfRule>
  </conditionalFormatting>
  <conditionalFormatting sqref="B75 E75">
    <cfRule type="expression" dxfId="271" priority="73">
      <formula>ISBLANK(B75)</formula>
    </cfRule>
  </conditionalFormatting>
  <conditionalFormatting sqref="B77 E77">
    <cfRule type="expression" dxfId="270" priority="70">
      <formula>ISBLANK(B77)</formula>
    </cfRule>
  </conditionalFormatting>
  <conditionalFormatting sqref="B79 E79">
    <cfRule type="expression" dxfId="269" priority="67">
      <formula>ISBLANK(B79)</formula>
    </cfRule>
  </conditionalFormatting>
  <conditionalFormatting sqref="B88:AJ95">
    <cfRule type="cellIs" priority="270" stopIfTrue="1" operator="greaterThan">
      <formula>0</formula>
    </cfRule>
    <cfRule type="expression" dxfId="268" priority="271">
      <formula>$AM$88=2</formula>
    </cfRule>
  </conditionalFormatting>
  <conditionalFormatting sqref="C26 H26 M26">
    <cfRule type="expression" dxfId="267" priority="172">
      <formula>ISBLANK(C26)</formula>
    </cfRule>
  </conditionalFormatting>
  <conditionalFormatting sqref="C28 H28 M28">
    <cfRule type="expression" dxfId="266" priority="6">
      <formula>$AM$28=1</formula>
    </cfRule>
    <cfRule type="expression" priority="5">
      <formula>$AM$28=2</formula>
    </cfRule>
  </conditionalFormatting>
  <conditionalFormatting sqref="D63">
    <cfRule type="cellIs" dxfId="265" priority="142" operator="equal">
      <formula>0</formula>
    </cfRule>
  </conditionalFormatting>
  <conditionalFormatting sqref="E9">
    <cfRule type="expression" dxfId="264" priority="148">
      <formula>ISBLANK(E9)</formula>
    </cfRule>
  </conditionalFormatting>
  <conditionalFormatting sqref="E20">
    <cfRule type="expression" dxfId="263" priority="144">
      <formula>ISBLANK(E20)</formula>
    </cfRule>
  </conditionalFormatting>
  <conditionalFormatting sqref="E34 B34">
    <cfRule type="expression" dxfId="262" priority="157">
      <formula>$AO34=3</formula>
    </cfRule>
  </conditionalFormatting>
  <conditionalFormatting sqref="E38 B38">
    <cfRule type="expression" dxfId="261" priority="32">
      <formula>$AO38=3</formula>
    </cfRule>
  </conditionalFormatting>
  <conditionalFormatting sqref="E38">
    <cfRule type="expression" dxfId="260" priority="9">
      <formula>$AN$38=2</formula>
    </cfRule>
  </conditionalFormatting>
  <conditionalFormatting sqref="E42 B42">
    <cfRule type="expression" dxfId="259" priority="24">
      <formula>$AO42=3</formula>
    </cfRule>
  </conditionalFormatting>
  <conditionalFormatting sqref="E42">
    <cfRule type="expression" dxfId="258" priority="8">
      <formula>$AN$42=2</formula>
    </cfRule>
  </conditionalFormatting>
  <conditionalFormatting sqref="E46">
    <cfRule type="expression" dxfId="257" priority="124">
      <formula>$AN46=2</formula>
    </cfRule>
  </conditionalFormatting>
  <conditionalFormatting sqref="E67 B67">
    <cfRule type="expression" priority="89" stopIfTrue="1">
      <formula>$AM67=2</formula>
    </cfRule>
  </conditionalFormatting>
  <conditionalFormatting sqref="E67">
    <cfRule type="expression" dxfId="256" priority="88">
      <formula>$AN67=2</formula>
    </cfRule>
  </conditionalFormatting>
  <conditionalFormatting sqref="E69 B69">
    <cfRule type="expression" priority="81" stopIfTrue="1">
      <formula>$AM69=2</formula>
    </cfRule>
  </conditionalFormatting>
  <conditionalFormatting sqref="E69">
    <cfRule type="expression" dxfId="255" priority="80">
      <formula>$AN69=2</formula>
    </cfRule>
  </conditionalFormatting>
  <conditionalFormatting sqref="E71 B71">
    <cfRule type="expression" priority="78" stopIfTrue="1">
      <formula>$AM71=2</formula>
    </cfRule>
  </conditionalFormatting>
  <conditionalFormatting sqref="E71">
    <cfRule type="expression" dxfId="254" priority="77">
      <formula>$AN71=2</formula>
    </cfRule>
  </conditionalFormatting>
  <conditionalFormatting sqref="E73 B73">
    <cfRule type="expression" priority="75" stopIfTrue="1">
      <formula>$AM73=2</formula>
    </cfRule>
  </conditionalFormatting>
  <conditionalFormatting sqref="E73">
    <cfRule type="expression" dxfId="253" priority="74">
      <formula>$AN73=2</formula>
    </cfRule>
  </conditionalFormatting>
  <conditionalFormatting sqref="E75 B75">
    <cfRule type="expression" priority="72" stopIfTrue="1">
      <formula>$AM75=2</formula>
    </cfRule>
  </conditionalFormatting>
  <conditionalFormatting sqref="E75">
    <cfRule type="expression" dxfId="252" priority="71">
      <formula>$AN75=2</formula>
    </cfRule>
  </conditionalFormatting>
  <conditionalFormatting sqref="E77 B77">
    <cfRule type="expression" priority="69" stopIfTrue="1">
      <formula>$AM77=2</formula>
    </cfRule>
  </conditionalFormatting>
  <conditionalFormatting sqref="E77">
    <cfRule type="expression" dxfId="251" priority="68">
      <formula>$AN77=2</formula>
    </cfRule>
  </conditionalFormatting>
  <conditionalFormatting sqref="E79 B79">
    <cfRule type="expression" priority="66" stopIfTrue="1">
      <formula>$AM79=2</formula>
    </cfRule>
  </conditionalFormatting>
  <conditionalFormatting sqref="E79">
    <cfRule type="expression" dxfId="250" priority="65">
      <formula>$AN79=2</formula>
    </cfRule>
  </conditionalFormatting>
  <conditionalFormatting sqref="E102:E103">
    <cfRule type="expression" dxfId="249" priority="136">
      <formula>ISBLANK(E102)</formula>
    </cfRule>
  </conditionalFormatting>
  <conditionalFormatting sqref="E105:E107">
    <cfRule type="expression" dxfId="248" priority="131">
      <formula>ISBLANK(E105)</formula>
    </cfRule>
  </conditionalFormatting>
  <conditionalFormatting sqref="E18:Y19 E21:Y22">
    <cfRule type="expression" dxfId="247" priority="147">
      <formula>ISBLANK(E18)</formula>
    </cfRule>
  </conditionalFormatting>
  <conditionalFormatting sqref="E104:Y104">
    <cfRule type="expression" dxfId="246" priority="134">
      <formula>ISBLANK(E104)</formula>
    </cfRule>
  </conditionalFormatting>
  <conditionalFormatting sqref="G14 L14 Q14 Z14">
    <cfRule type="expression" dxfId="245" priority="176">
      <formula>$AM$14=0</formula>
    </cfRule>
  </conditionalFormatting>
  <conditionalFormatting sqref="H40 M40 R40">
    <cfRule type="expression" dxfId="244" priority="28">
      <formula>$AM$40=1</formula>
    </cfRule>
    <cfRule type="expression" priority="27" stopIfTrue="1">
      <formula>$AN40=1</formula>
    </cfRule>
  </conditionalFormatting>
  <conditionalFormatting sqref="H44 M44 R44 Y44:AD44">
    <cfRule type="expression" dxfId="243" priority="23">
      <formula>$AM$44=1</formula>
    </cfRule>
  </conditionalFormatting>
  <conditionalFormatting sqref="H44 M44 R44">
    <cfRule type="expression" priority="22" stopIfTrue="1">
      <formula>$AN44=1</formula>
    </cfRule>
  </conditionalFormatting>
  <conditionalFormatting sqref="H48 M48 R48">
    <cfRule type="expression" dxfId="242" priority="14">
      <formula>$AM$48=1</formula>
    </cfRule>
    <cfRule type="expression" priority="13" stopIfTrue="1">
      <formula>$AN48=1</formula>
    </cfRule>
  </conditionalFormatting>
  <conditionalFormatting sqref="O9">
    <cfRule type="expression" dxfId="241" priority="149">
      <formula>ISBLANK(O9)</formula>
    </cfRule>
  </conditionalFormatting>
  <conditionalFormatting sqref="O20">
    <cfRule type="expression" dxfId="240" priority="145">
      <formula>ISBLANK(O20)</formula>
    </cfRule>
  </conditionalFormatting>
  <conditionalFormatting sqref="O105">
    <cfRule type="expression" dxfId="239" priority="132">
      <formula>ISBLANK(O105)</formula>
    </cfRule>
  </conditionalFormatting>
  <conditionalFormatting sqref="U26">
    <cfRule type="expression" dxfId="238" priority="155">
      <formula>ISBLANK(U26)</formula>
    </cfRule>
  </conditionalFormatting>
  <conditionalFormatting sqref="U28 Z28 AE28">
    <cfRule type="expression" dxfId="237" priority="576">
      <formula>$AN$28=1</formula>
    </cfRule>
    <cfRule type="expression" priority="575">
      <formula>$AN$28=2</formula>
    </cfRule>
  </conditionalFormatting>
  <conditionalFormatting sqref="W9">
    <cfRule type="expression" dxfId="236" priority="150">
      <formula>ISBLANK(W9)</formula>
    </cfRule>
  </conditionalFormatting>
  <conditionalFormatting sqref="W20">
    <cfRule type="expression" dxfId="235" priority="146">
      <formula>ISBLANK(W20)</formula>
    </cfRule>
  </conditionalFormatting>
  <conditionalFormatting sqref="W105">
    <cfRule type="expression" dxfId="234" priority="133">
      <formula>ISBLANK(W105)</formula>
    </cfRule>
  </conditionalFormatting>
  <conditionalFormatting sqref="Y69 AC69">
    <cfRule type="cellIs" priority="111" stopIfTrue="1" operator="greaterThan">
      <formula>0</formula>
    </cfRule>
    <cfRule type="expression" dxfId="233" priority="112">
      <formula>$AO69=2</formula>
    </cfRule>
  </conditionalFormatting>
  <conditionalFormatting sqref="Y71 AC71">
    <cfRule type="expression" dxfId="232" priority="64">
      <formula>$AO71=2</formula>
    </cfRule>
    <cfRule type="cellIs" priority="63" stopIfTrue="1" operator="greaterThan">
      <formula>0</formula>
    </cfRule>
  </conditionalFormatting>
  <conditionalFormatting sqref="Y73 AC73">
    <cfRule type="cellIs" priority="61" stopIfTrue="1" operator="greaterThan">
      <formula>0</formula>
    </cfRule>
    <cfRule type="expression" dxfId="231" priority="62">
      <formula>$AO73=2</formula>
    </cfRule>
  </conditionalFormatting>
  <conditionalFormatting sqref="Y75 AC75">
    <cfRule type="expression" dxfId="230" priority="60">
      <formula>$AO75=2</formula>
    </cfRule>
    <cfRule type="cellIs" priority="59" stopIfTrue="1" operator="greaterThan">
      <formula>0</formula>
    </cfRule>
  </conditionalFormatting>
  <conditionalFormatting sqref="Y77 AC77">
    <cfRule type="expression" dxfId="229" priority="58">
      <formula>$AO77=2</formula>
    </cfRule>
    <cfRule type="cellIs" priority="57" stopIfTrue="1" operator="greaterThan">
      <formula>0</formula>
    </cfRule>
  </conditionalFormatting>
  <conditionalFormatting sqref="Y79 AC79">
    <cfRule type="expression" dxfId="228" priority="56">
      <formula>$AO79=2</formula>
    </cfRule>
    <cfRule type="cellIs" priority="55" stopIfTrue="1" operator="greaterThan">
      <formula>0</formula>
    </cfRule>
  </conditionalFormatting>
  <conditionalFormatting sqref="Y44:AD44">
    <cfRule type="cellIs" priority="21" stopIfTrue="1" operator="greaterThan">
      <formula>0</formula>
    </cfRule>
  </conditionalFormatting>
  <conditionalFormatting sqref="AC26">
    <cfRule type="expression" dxfId="227" priority="54">
      <formula>ISBLANK(AC26)</formula>
    </cfRule>
  </conditionalFormatting>
  <conditionalFormatting sqref="AC109">
    <cfRule type="expression" dxfId="226" priority="135">
      <formula>ISBLANK(AC109)</formula>
    </cfRule>
  </conditionalFormatting>
  <conditionalFormatting sqref="AD14">
    <cfRule type="expression" dxfId="225" priority="168">
      <formula>$AM$14=0</formula>
    </cfRule>
    <cfRule type="expression" dxfId="224" priority="171">
      <formula>ISBLANK(AD14)</formula>
    </cfRule>
    <cfRule type="expression" priority="167" stopIfTrue="1">
      <formula>SUM($AM$14:$AN$14)=2</formula>
    </cfRule>
    <cfRule type="cellIs" priority="156" stopIfTrue="1" operator="greaterThan">
      <formula>0</formula>
    </cfRule>
  </conditionalFormatting>
  <conditionalFormatting sqref="AD6:AJ6">
    <cfRule type="cellIs" dxfId="223" priority="41" operator="equal">
      <formula>0</formula>
    </cfRule>
  </conditionalFormatting>
  <conditionalFormatting sqref="AE7:AJ7 E7:Y8 AE8:AE9 E10:Y11 AE11:AJ11 G12:K12 U12:Y12">
    <cfRule type="expression" dxfId="222" priority="180">
      <formula>ISBLANK(E7)</formula>
    </cfRule>
  </conditionalFormatting>
  <conditionalFormatting sqref="AE22:AJ22">
    <cfRule type="expression" dxfId="221" priority="143">
      <formula>ISBLANK(AE22)</formula>
    </cfRule>
  </conditionalFormatting>
  <conditionalFormatting sqref="AE32:AJ32">
    <cfRule type="expression" dxfId="220" priority="10">
      <formula>ISBLANK(AE32)</formula>
    </cfRule>
  </conditionalFormatting>
  <conditionalFormatting sqref="AE63:AJ63">
    <cfRule type="cellIs" dxfId="219" priority="137" operator="equal">
      <formula>0</formula>
    </cfRule>
  </conditionalFormatting>
  <printOptions horizontalCentered="1"/>
  <pageMargins left="0.25" right="0.25" top="0.25" bottom="0.25" header="0.3" footer="0.3"/>
  <pageSetup fitToWidth="2" orientation="portrait" horizontalDpi="1200" verticalDpi="1200" r:id="rId1"/>
  <rowBreaks count="1" manualBreakCount="1">
    <brk id="62" max="16383" man="1"/>
  </rowBreaks>
  <colBreaks count="1" manualBreakCount="1">
    <brk id="37" max="1048575" man="1"/>
  </col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B8AEC83B-A0C5-4E29-A8F7-0C7A3C1FF35A}">
          <x14:formula1>
            <xm:f>Tables!$B$8</xm:f>
          </x14:formula1>
          <xm:sqref>C6:AL6 A6 A1:AL5 A32 A30:B31 A7:AL29 C30:AL32 A33:AL1048576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B2F20-9DAF-4DB6-AA14-485A2007B293}">
  <sheetPr codeName="Sheet5">
    <tabColor theme="8" tint="0.39997558519241921"/>
  </sheetPr>
  <dimension ref="A1:BZ55"/>
  <sheetViews>
    <sheetView showGridLines="0" showRowColHeaders="0" showZeros="0" zoomScale="150" zoomScaleNormal="150" workbookViewId="0">
      <selection activeCell="AD5" sqref="AD5:AJ5"/>
    </sheetView>
  </sheetViews>
  <sheetFormatPr defaultColWidth="0" defaultRowHeight="0" customHeight="1" zeroHeight="1" x14ac:dyDescent="0.3"/>
  <cols>
    <col min="1" max="1" width="1.77734375" style="2" customWidth="1"/>
    <col min="2" max="36" width="2.77734375" style="2" customWidth="1"/>
    <col min="37" max="37" width="1.77734375" style="2" customWidth="1"/>
    <col min="38" max="38" width="2.77734375" style="2" customWidth="1"/>
    <col min="39" max="39" width="4.6640625" style="50" hidden="1" customWidth="1"/>
    <col min="40" max="41" width="4.77734375" style="50" hidden="1" customWidth="1"/>
    <col min="42" max="77" width="2.77734375" style="2" customWidth="1"/>
    <col min="78" max="16384" width="8.88671875" style="2" hidden="1"/>
  </cols>
  <sheetData>
    <row r="1" spans="2:77" ht="15" customHeight="1" x14ac:dyDescent="0.3">
      <c r="G1" s="3"/>
      <c r="H1" s="3"/>
      <c r="I1" s="3"/>
      <c r="J1" s="3"/>
      <c r="K1" s="3"/>
      <c r="L1" s="3"/>
      <c r="M1" s="3"/>
      <c r="N1" s="3"/>
      <c r="O1" s="3"/>
      <c r="P1" s="3"/>
      <c r="R1" s="38"/>
      <c r="S1" s="38"/>
      <c r="T1" s="38"/>
      <c r="U1" s="134" t="s">
        <v>159</v>
      </c>
      <c r="V1" s="134"/>
      <c r="W1" s="134"/>
      <c r="X1" s="134"/>
      <c r="Y1" s="134"/>
      <c r="Z1" s="134"/>
      <c r="AA1" s="134"/>
      <c r="AB1" s="134"/>
      <c r="AC1" s="134"/>
      <c r="AD1" s="134"/>
      <c r="AE1" s="134"/>
      <c r="AF1" s="134"/>
      <c r="AG1" s="134"/>
      <c r="AH1" s="134"/>
      <c r="AI1" s="134"/>
      <c r="AJ1" s="134"/>
      <c r="AK1" s="134"/>
      <c r="AY1" s="38"/>
      <c r="AZ1" s="38"/>
      <c r="BA1" s="38"/>
      <c r="BB1" s="38"/>
      <c r="BC1" s="38"/>
      <c r="BD1" s="38"/>
      <c r="BE1" s="38"/>
      <c r="BF1" s="38"/>
      <c r="BG1" s="38"/>
      <c r="BH1" s="134" t="str">
        <f>U1</f>
        <v>Form 1B.1 - Impervious Area
Waiver Request Form</v>
      </c>
      <c r="BI1" s="134"/>
      <c r="BJ1" s="134"/>
      <c r="BK1" s="134"/>
      <c r="BL1" s="134"/>
      <c r="BM1" s="134"/>
      <c r="BN1" s="134"/>
      <c r="BO1" s="134"/>
      <c r="BP1" s="134"/>
      <c r="BQ1" s="134"/>
      <c r="BR1" s="134"/>
      <c r="BS1" s="134"/>
      <c r="BT1" s="134"/>
      <c r="BU1" s="134"/>
      <c r="BV1" s="134"/>
      <c r="BW1" s="134"/>
      <c r="BX1" s="134"/>
    </row>
    <row r="2" spans="2:77" ht="15" customHeight="1" x14ac:dyDescent="0.3">
      <c r="E2" s="3"/>
      <c r="F2" s="3"/>
      <c r="G2" s="3"/>
      <c r="H2" s="3"/>
      <c r="I2" s="3"/>
      <c r="J2" s="3"/>
      <c r="K2" s="3"/>
      <c r="L2" s="3"/>
      <c r="M2" s="3"/>
      <c r="N2" s="3"/>
      <c r="O2" s="3"/>
      <c r="P2" s="3"/>
      <c r="Q2" s="38"/>
      <c r="R2" s="38"/>
      <c r="S2" s="38"/>
      <c r="T2" s="38"/>
      <c r="U2" s="134"/>
      <c r="V2" s="134"/>
      <c r="W2" s="134"/>
      <c r="X2" s="134"/>
      <c r="Y2" s="134"/>
      <c r="Z2" s="134"/>
      <c r="AA2" s="134"/>
      <c r="AB2" s="134"/>
      <c r="AC2" s="134"/>
      <c r="AD2" s="134"/>
      <c r="AE2" s="134"/>
      <c r="AF2" s="134"/>
      <c r="AG2" s="134"/>
      <c r="AH2" s="134"/>
      <c r="AI2" s="134"/>
      <c r="AJ2" s="134"/>
      <c r="AK2" s="134"/>
      <c r="AX2" s="38"/>
      <c r="AY2" s="38"/>
      <c r="AZ2" s="38"/>
      <c r="BA2" s="38"/>
      <c r="BB2" s="38"/>
      <c r="BC2" s="38"/>
      <c r="BD2" s="38"/>
      <c r="BE2" s="38"/>
      <c r="BF2" s="38"/>
      <c r="BG2" s="38"/>
      <c r="BH2" s="134"/>
      <c r="BI2" s="134"/>
      <c r="BJ2" s="134"/>
      <c r="BK2" s="134"/>
      <c r="BL2" s="134"/>
      <c r="BM2" s="134"/>
      <c r="BN2" s="134"/>
      <c r="BO2" s="134"/>
      <c r="BP2" s="134"/>
      <c r="BQ2" s="134"/>
      <c r="BR2" s="134"/>
      <c r="BS2" s="134"/>
      <c r="BT2" s="134"/>
      <c r="BU2" s="134"/>
      <c r="BV2" s="134"/>
      <c r="BW2" s="134"/>
      <c r="BX2" s="134"/>
    </row>
    <row r="3" spans="2:77" ht="15" customHeight="1" x14ac:dyDescent="0.3">
      <c r="E3" s="3"/>
      <c r="F3" s="3"/>
      <c r="G3" s="3"/>
      <c r="H3" s="3"/>
      <c r="I3" s="3"/>
      <c r="J3" s="3"/>
      <c r="K3" s="3"/>
      <c r="L3" s="3"/>
      <c r="M3" s="3"/>
      <c r="N3" s="3"/>
      <c r="O3" s="3"/>
      <c r="P3" s="3"/>
      <c r="Q3" s="38"/>
      <c r="R3" s="38"/>
      <c r="S3" s="38"/>
      <c r="T3" s="38"/>
      <c r="U3" s="134"/>
      <c r="V3" s="134"/>
      <c r="W3" s="134"/>
      <c r="X3" s="134"/>
      <c r="Y3" s="134"/>
      <c r="Z3" s="134"/>
      <c r="AA3" s="134"/>
      <c r="AB3" s="134"/>
      <c r="AC3" s="134"/>
      <c r="AD3" s="134"/>
      <c r="AE3" s="134"/>
      <c r="AF3" s="134"/>
      <c r="AG3" s="134"/>
      <c r="AH3" s="134"/>
      <c r="AI3" s="134"/>
      <c r="AJ3" s="134"/>
      <c r="AK3" s="134"/>
      <c r="AX3" s="38"/>
      <c r="AY3" s="38"/>
      <c r="AZ3" s="38"/>
      <c r="BA3" s="38"/>
      <c r="BB3" s="38"/>
      <c r="BC3" s="38"/>
      <c r="BD3" s="38"/>
      <c r="BE3" s="38"/>
      <c r="BF3" s="38"/>
      <c r="BG3" s="38"/>
      <c r="BH3" s="134"/>
      <c r="BI3" s="134"/>
      <c r="BJ3" s="134"/>
      <c r="BK3" s="134"/>
      <c r="BL3" s="134"/>
      <c r="BM3" s="134"/>
      <c r="BN3" s="134"/>
      <c r="BO3" s="134"/>
      <c r="BP3" s="134"/>
      <c r="BQ3" s="134"/>
      <c r="BR3" s="134"/>
      <c r="BS3" s="134"/>
      <c r="BT3" s="134"/>
      <c r="BU3" s="134"/>
      <c r="BV3" s="134"/>
      <c r="BW3" s="134"/>
      <c r="BX3" s="134"/>
    </row>
    <row r="4" spans="2:77" ht="15" customHeight="1" x14ac:dyDescent="0.3">
      <c r="E4" s="3"/>
      <c r="F4" s="3"/>
      <c r="G4" s="3"/>
      <c r="H4" s="3"/>
      <c r="I4" s="3"/>
      <c r="J4" s="3"/>
      <c r="K4" s="3"/>
      <c r="L4" s="3"/>
      <c r="M4" s="3"/>
      <c r="N4" s="3"/>
      <c r="O4" s="3"/>
      <c r="P4" s="3"/>
      <c r="Q4" s="38"/>
      <c r="R4" s="38"/>
      <c r="S4" s="38"/>
      <c r="T4" s="38"/>
      <c r="U4" s="134"/>
      <c r="V4" s="134"/>
      <c r="W4" s="134"/>
      <c r="X4" s="134"/>
      <c r="Y4" s="134"/>
      <c r="Z4" s="134"/>
      <c r="AA4" s="134"/>
      <c r="AB4" s="134"/>
      <c r="AC4" s="134"/>
      <c r="AD4" s="134"/>
      <c r="AE4" s="134"/>
      <c r="AF4" s="134"/>
      <c r="AG4" s="134"/>
      <c r="AH4" s="134"/>
      <c r="AI4" s="134"/>
      <c r="AJ4" s="134"/>
      <c r="AK4" s="134"/>
      <c r="AX4" s="38"/>
      <c r="AY4" s="38"/>
      <c r="AZ4" s="38"/>
      <c r="BA4" s="38"/>
      <c r="BB4" s="38"/>
      <c r="BC4" s="38"/>
      <c r="BD4" s="38"/>
      <c r="BE4" s="38"/>
      <c r="BF4" s="38"/>
      <c r="BG4" s="38"/>
      <c r="BH4" s="134"/>
      <c r="BI4" s="134"/>
      <c r="BJ4" s="134"/>
      <c r="BK4" s="134"/>
      <c r="BL4" s="134"/>
      <c r="BM4" s="134"/>
      <c r="BN4" s="134"/>
      <c r="BO4" s="134"/>
      <c r="BP4" s="134"/>
      <c r="BQ4" s="134"/>
      <c r="BR4" s="134"/>
      <c r="BS4" s="134"/>
      <c r="BT4" s="134"/>
      <c r="BU4" s="134"/>
      <c r="BV4" s="134"/>
      <c r="BW4" s="134"/>
      <c r="BX4" s="134"/>
    </row>
    <row r="5" spans="2:77" ht="15" customHeight="1" x14ac:dyDescent="0.3">
      <c r="B5" s="6" t="s">
        <v>33</v>
      </c>
      <c r="C5" s="6"/>
      <c r="D5" s="6"/>
      <c r="AC5" s="7" t="s">
        <v>169</v>
      </c>
      <c r="AD5" s="138"/>
      <c r="AE5" s="138"/>
      <c r="AF5" s="138"/>
      <c r="AG5" s="138"/>
      <c r="AH5" s="138"/>
      <c r="AI5" s="138"/>
      <c r="AJ5" s="138"/>
    </row>
    <row r="6" spans="2:77" ht="15" customHeight="1" x14ac:dyDescent="0.3">
      <c r="D6" s="7" t="s">
        <v>21</v>
      </c>
      <c r="E6" s="137"/>
      <c r="F6" s="137"/>
      <c r="G6" s="137"/>
      <c r="H6" s="137"/>
      <c r="I6" s="137"/>
      <c r="J6" s="137"/>
      <c r="K6" s="137"/>
      <c r="L6" s="137"/>
      <c r="M6" s="137"/>
      <c r="N6" s="137"/>
      <c r="O6" s="137"/>
      <c r="P6" s="137"/>
      <c r="Q6" s="137"/>
      <c r="R6" s="137"/>
      <c r="S6" s="137"/>
      <c r="T6" s="137"/>
      <c r="U6" s="137"/>
      <c r="V6" s="137"/>
      <c r="W6" s="137"/>
      <c r="X6" s="137"/>
      <c r="Y6" s="137"/>
      <c r="AD6" s="7" t="s">
        <v>25</v>
      </c>
      <c r="AE6" s="136"/>
      <c r="AF6" s="136"/>
      <c r="AG6" s="136"/>
      <c r="AH6" s="136"/>
      <c r="AI6" s="136"/>
      <c r="AJ6" s="136"/>
      <c r="AP6" s="135" t="s">
        <v>4</v>
      </c>
      <c r="AQ6" s="135"/>
      <c r="AR6" s="135"/>
      <c r="AS6" s="135"/>
      <c r="AT6" s="135"/>
      <c r="AU6" s="135"/>
      <c r="AV6" s="135"/>
      <c r="AW6" s="135"/>
      <c r="AX6" s="135"/>
      <c r="AY6" s="135"/>
      <c r="AZ6" s="135"/>
      <c r="BA6" s="135"/>
      <c r="BB6" s="135"/>
      <c r="BC6" s="135"/>
      <c r="BD6" s="5"/>
      <c r="BE6" s="5"/>
      <c r="BF6" s="5"/>
      <c r="BG6" s="5"/>
      <c r="BH6" s="5"/>
      <c r="BI6" s="5"/>
      <c r="BJ6" s="5"/>
      <c r="BK6" s="5"/>
      <c r="BL6" s="5"/>
      <c r="BM6" s="5"/>
      <c r="BN6" s="5"/>
      <c r="BO6" s="5"/>
      <c r="BP6" s="5"/>
      <c r="BQ6" s="5"/>
      <c r="BR6" s="5"/>
      <c r="BS6" s="5"/>
      <c r="BT6" s="5"/>
      <c r="BU6" s="5"/>
      <c r="BV6" s="5"/>
      <c r="BW6" s="5"/>
      <c r="BX6" s="5"/>
      <c r="BY6" s="5"/>
    </row>
    <row r="7" spans="2:77" ht="15" customHeight="1" x14ac:dyDescent="0.3">
      <c r="D7" s="7" t="s">
        <v>22</v>
      </c>
      <c r="E7" s="143"/>
      <c r="F7" s="143"/>
      <c r="G7" s="143"/>
      <c r="H7" s="143"/>
      <c r="I7" s="143"/>
      <c r="J7" s="143"/>
      <c r="K7" s="143"/>
      <c r="L7" s="143"/>
      <c r="M7" s="143"/>
      <c r="N7" s="143"/>
      <c r="O7" s="143"/>
      <c r="P7" s="143"/>
      <c r="Q7" s="143"/>
      <c r="R7" s="143"/>
      <c r="S7" s="143"/>
      <c r="T7" s="143"/>
      <c r="U7" s="143"/>
      <c r="V7" s="143"/>
      <c r="W7" s="143"/>
      <c r="X7" s="143"/>
      <c r="Y7" s="143"/>
      <c r="AB7" s="7"/>
      <c r="AD7" s="7" t="s">
        <v>26</v>
      </c>
      <c r="AE7" s="171"/>
      <c r="AF7" s="171"/>
      <c r="AG7" s="171"/>
      <c r="AH7" s="171"/>
      <c r="AI7" s="171"/>
      <c r="AJ7" s="171"/>
      <c r="AP7" s="135"/>
      <c r="AQ7" s="135"/>
      <c r="AR7" s="135"/>
      <c r="AS7" s="135"/>
      <c r="AT7" s="135"/>
      <c r="AU7" s="135"/>
      <c r="AV7" s="135"/>
      <c r="AW7" s="135"/>
      <c r="AX7" s="135"/>
      <c r="AY7" s="135"/>
      <c r="AZ7" s="135"/>
      <c r="BA7" s="135"/>
      <c r="BB7" s="135"/>
      <c r="BC7" s="135"/>
      <c r="BD7" s="8"/>
      <c r="BE7" s="8"/>
      <c r="BF7" s="8"/>
      <c r="BG7" s="8"/>
      <c r="BH7" s="8"/>
      <c r="BI7" s="8"/>
      <c r="BJ7" s="8"/>
      <c r="BK7" s="8"/>
      <c r="BL7" s="8"/>
      <c r="BM7" s="8"/>
      <c r="BN7" s="8"/>
      <c r="BO7" s="8"/>
      <c r="BP7" s="8"/>
      <c r="BQ7" s="8"/>
      <c r="BR7" s="8"/>
      <c r="BS7" s="8"/>
      <c r="BT7" s="8"/>
      <c r="BU7" s="8"/>
      <c r="BV7" s="8"/>
      <c r="BW7" s="8"/>
      <c r="BX7" s="8"/>
      <c r="BY7" s="8"/>
    </row>
    <row r="8" spans="2:77" ht="15" customHeight="1" x14ac:dyDescent="0.3">
      <c r="C8" s="9"/>
      <c r="D8" s="7" t="s">
        <v>111</v>
      </c>
      <c r="E8" s="143"/>
      <c r="F8" s="143"/>
      <c r="G8" s="143"/>
      <c r="H8" s="143"/>
      <c r="I8" s="143"/>
      <c r="J8" s="143"/>
      <c r="K8" s="143"/>
      <c r="L8" s="11"/>
      <c r="M8" s="11"/>
      <c r="N8" s="52" t="s">
        <v>112</v>
      </c>
      <c r="O8" s="143"/>
      <c r="P8" s="143"/>
      <c r="Q8" s="143"/>
      <c r="R8" s="143"/>
      <c r="S8" s="11"/>
      <c r="T8" s="11"/>
      <c r="U8" s="11"/>
      <c r="V8" s="52" t="s">
        <v>113</v>
      </c>
      <c r="W8" s="144"/>
      <c r="X8" s="144"/>
      <c r="Y8" s="144"/>
      <c r="Z8" s="9"/>
      <c r="AA8" s="9"/>
      <c r="AC8" s="9"/>
      <c r="AD8" s="7" t="s">
        <v>27</v>
      </c>
      <c r="AE8" s="172"/>
      <c r="AF8" s="172"/>
      <c r="AG8" s="172"/>
      <c r="AH8" s="172"/>
      <c r="AI8" s="172"/>
      <c r="AJ8" s="172"/>
      <c r="AP8" s="40">
        <v>1</v>
      </c>
      <c r="AQ8" s="2" t="s">
        <v>224</v>
      </c>
      <c r="AR8" s="40"/>
      <c r="AS8" s="44"/>
      <c r="AT8" s="44"/>
      <c r="AU8" s="44"/>
      <c r="AV8" s="44"/>
      <c r="AW8" s="44"/>
      <c r="AX8" s="44"/>
      <c r="AY8" s="44"/>
      <c r="AZ8" s="44"/>
      <c r="BA8" s="8"/>
      <c r="BB8" s="8"/>
      <c r="BC8" s="8"/>
      <c r="BD8" s="8"/>
      <c r="BE8" s="8"/>
      <c r="BF8" s="8"/>
      <c r="BG8" s="8"/>
      <c r="BH8" s="8"/>
      <c r="BI8" s="8"/>
      <c r="BJ8" s="8"/>
      <c r="BK8" s="8"/>
      <c r="BL8" s="8"/>
      <c r="BM8" s="8"/>
      <c r="BN8" s="8"/>
      <c r="BO8" s="8"/>
      <c r="BP8" s="8"/>
      <c r="BQ8" s="8"/>
      <c r="BR8" s="8"/>
      <c r="BS8" s="8"/>
      <c r="BT8" s="8"/>
      <c r="BU8" s="8"/>
      <c r="BV8" s="8"/>
      <c r="BW8" s="8"/>
      <c r="BX8" s="8"/>
      <c r="BY8" s="8"/>
    </row>
    <row r="9" spans="2:77" ht="15" customHeight="1" x14ac:dyDescent="0.3">
      <c r="C9" s="9"/>
      <c r="D9" s="7" t="s">
        <v>23</v>
      </c>
      <c r="E9" s="143"/>
      <c r="F9" s="143"/>
      <c r="G9" s="143"/>
      <c r="H9" s="143"/>
      <c r="I9" s="143"/>
      <c r="J9" s="143"/>
      <c r="K9" s="143"/>
      <c r="L9" s="137"/>
      <c r="M9" s="137"/>
      <c r="N9" s="137"/>
      <c r="O9" s="143"/>
      <c r="P9" s="143"/>
      <c r="Q9" s="143"/>
      <c r="R9" s="143"/>
      <c r="S9" s="137"/>
      <c r="T9" s="137"/>
      <c r="U9" s="137"/>
      <c r="V9" s="137"/>
      <c r="W9" s="143"/>
      <c r="X9" s="143"/>
      <c r="Y9" s="143"/>
      <c r="Z9" s="9"/>
      <c r="AA9" s="9"/>
      <c r="AC9" s="9"/>
      <c r="AE9" s="11"/>
      <c r="AF9" s="11"/>
      <c r="AG9" s="11"/>
      <c r="AH9" s="11"/>
      <c r="AI9" s="11"/>
      <c r="AJ9" s="11"/>
      <c r="AP9" s="44"/>
      <c r="AQ9" s="40" t="s">
        <v>5</v>
      </c>
      <c r="AR9" s="2" t="s">
        <v>154</v>
      </c>
      <c r="AV9" s="40"/>
      <c r="AW9" s="40"/>
      <c r="AX9" s="40"/>
      <c r="AY9" s="40"/>
      <c r="AZ9" s="40"/>
      <c r="BA9" s="5"/>
      <c r="BB9" s="5"/>
      <c r="BC9" s="5"/>
      <c r="BD9" s="5"/>
      <c r="BE9" s="5"/>
      <c r="BF9" s="5"/>
      <c r="BG9" s="5"/>
      <c r="BH9" s="5"/>
      <c r="BI9" s="5"/>
      <c r="BJ9" s="5"/>
      <c r="BK9" s="5"/>
      <c r="BL9" s="5"/>
      <c r="BM9" s="5"/>
      <c r="BN9" s="5"/>
      <c r="BO9" s="5"/>
      <c r="BP9" s="5"/>
      <c r="BQ9" s="5"/>
      <c r="BR9" s="5"/>
      <c r="BS9" s="5"/>
      <c r="BT9" s="5"/>
      <c r="BU9" s="5"/>
      <c r="BV9" s="5"/>
      <c r="BW9" s="5"/>
      <c r="BX9" s="5"/>
      <c r="BY9" s="5"/>
    </row>
    <row r="10" spans="2:77" ht="15" customHeight="1" x14ac:dyDescent="0.3">
      <c r="C10" s="9"/>
      <c r="D10" s="7" t="s">
        <v>24</v>
      </c>
      <c r="E10" s="147"/>
      <c r="F10" s="143"/>
      <c r="G10" s="143"/>
      <c r="H10" s="143"/>
      <c r="I10" s="143"/>
      <c r="J10" s="143"/>
      <c r="K10" s="143"/>
      <c r="L10" s="143"/>
      <c r="M10" s="143"/>
      <c r="N10" s="143"/>
      <c r="O10" s="143"/>
      <c r="P10" s="143"/>
      <c r="Q10" s="143"/>
      <c r="R10" s="143"/>
      <c r="S10" s="143"/>
      <c r="T10" s="143"/>
      <c r="U10" s="143"/>
      <c r="V10" s="143"/>
      <c r="W10" s="143"/>
      <c r="X10" s="143"/>
      <c r="Y10" s="143"/>
      <c r="Z10" s="9"/>
      <c r="AA10" s="9"/>
      <c r="AC10" s="9"/>
      <c r="AD10" s="7" t="s">
        <v>28</v>
      </c>
      <c r="AE10" s="146"/>
      <c r="AF10" s="146"/>
      <c r="AG10" s="146"/>
      <c r="AH10" s="146"/>
      <c r="AI10" s="146"/>
      <c r="AJ10" s="146"/>
      <c r="AQ10" s="40" t="s">
        <v>6</v>
      </c>
      <c r="AR10" s="15" t="s">
        <v>225</v>
      </c>
      <c r="AS10" s="40"/>
      <c r="AT10" s="40"/>
      <c r="AU10" s="40"/>
      <c r="AV10" s="40"/>
      <c r="AW10" s="40"/>
      <c r="AX10" s="40"/>
      <c r="AY10" s="40"/>
      <c r="AZ10" s="40"/>
      <c r="BA10" s="5"/>
      <c r="BB10" s="5"/>
      <c r="BC10" s="5"/>
      <c r="BD10" s="5"/>
      <c r="BE10" s="5"/>
      <c r="BF10" s="5"/>
      <c r="BG10" s="5"/>
      <c r="BH10" s="5"/>
      <c r="BI10" s="5"/>
      <c r="BJ10" s="5"/>
      <c r="BK10" s="5"/>
      <c r="BL10" s="5"/>
      <c r="BM10" s="5"/>
      <c r="BN10" s="5"/>
      <c r="BO10" s="5"/>
      <c r="BP10" s="5"/>
      <c r="BQ10" s="5"/>
      <c r="BR10" s="5"/>
      <c r="BS10" s="5"/>
      <c r="BT10" s="5"/>
      <c r="BU10" s="5"/>
      <c r="BV10" s="5"/>
      <c r="BW10" s="5"/>
      <c r="BX10" s="5"/>
      <c r="BY10" s="5"/>
    </row>
    <row r="11" spans="2:77" ht="15" customHeight="1" x14ac:dyDescent="0.3">
      <c r="AQ11" s="10" t="s">
        <v>8</v>
      </c>
      <c r="AR11" s="2" t="s">
        <v>178</v>
      </c>
      <c r="AS11" s="44"/>
      <c r="AT11" s="44"/>
      <c r="AU11" s="44"/>
      <c r="AV11" s="40"/>
      <c r="AW11" s="40"/>
      <c r="AX11" s="40"/>
      <c r="AY11" s="40"/>
      <c r="AZ11" s="40"/>
      <c r="BA11" s="5"/>
      <c r="BB11" s="5"/>
      <c r="BC11" s="5"/>
      <c r="BD11" s="5"/>
      <c r="BE11" s="5"/>
      <c r="BF11" s="5"/>
      <c r="BG11" s="5"/>
      <c r="BH11" s="5"/>
      <c r="BI11" s="5"/>
      <c r="BJ11" s="5"/>
      <c r="BK11" s="5"/>
      <c r="BL11" s="5"/>
      <c r="BM11" s="5"/>
      <c r="BN11" s="5"/>
      <c r="BO11" s="5"/>
      <c r="BP11" s="5"/>
      <c r="BQ11" s="5"/>
      <c r="BR11" s="5"/>
      <c r="BS11" s="5"/>
      <c r="BT11" s="5"/>
      <c r="BU11" s="5"/>
      <c r="BV11" s="5"/>
      <c r="BW11" s="5"/>
      <c r="BX11" s="5"/>
      <c r="BY11" s="5"/>
    </row>
    <row r="12" spans="2:77" ht="15" customHeight="1" x14ac:dyDescent="0.3">
      <c r="B12" s="6" t="s">
        <v>210</v>
      </c>
      <c r="H12" s="119"/>
      <c r="I12" s="2" t="s">
        <v>175</v>
      </c>
      <c r="N12" s="13"/>
      <c r="V12" s="119"/>
      <c r="W12" s="2" t="s">
        <v>176</v>
      </c>
      <c r="AP12" s="40">
        <v>2</v>
      </c>
      <c r="AQ12" s="45" t="s">
        <v>132</v>
      </c>
      <c r="AR12" s="44"/>
      <c r="AS12" s="44"/>
      <c r="AT12" s="44"/>
      <c r="AU12" s="44"/>
      <c r="AV12" s="40"/>
      <c r="AW12" s="40"/>
      <c r="AX12" s="40"/>
      <c r="AY12" s="40"/>
      <c r="AZ12" s="40"/>
      <c r="BA12" s="5"/>
      <c r="BB12" s="5"/>
      <c r="BC12" s="5"/>
      <c r="BD12" s="5"/>
      <c r="BE12" s="5"/>
      <c r="BF12" s="5"/>
      <c r="BG12" s="5"/>
      <c r="BH12" s="5"/>
      <c r="BI12" s="5"/>
      <c r="BJ12" s="5"/>
      <c r="BK12" s="5"/>
      <c r="BL12" s="5"/>
      <c r="BM12" s="5"/>
      <c r="BN12" s="5"/>
      <c r="BO12" s="5"/>
      <c r="BP12" s="5"/>
      <c r="BQ12" s="5"/>
      <c r="BR12" s="5"/>
      <c r="BS12" s="5"/>
      <c r="BT12" s="5"/>
      <c r="BU12" s="5"/>
      <c r="BV12" s="5"/>
      <c r="BW12" s="5"/>
      <c r="BX12" s="5"/>
      <c r="BY12" s="5"/>
    </row>
    <row r="13" spans="2:77" ht="4.95" customHeight="1" x14ac:dyDescent="0.3">
      <c r="AS13" s="44"/>
      <c r="AT13" s="44"/>
      <c r="AU13" s="44"/>
      <c r="AV13" s="40"/>
      <c r="AW13" s="40"/>
      <c r="AX13" s="40"/>
      <c r="AY13" s="40"/>
      <c r="AZ13" s="40"/>
      <c r="BA13" s="5"/>
      <c r="BB13" s="5"/>
      <c r="BC13" s="5"/>
      <c r="BD13" s="5"/>
      <c r="BE13" s="5"/>
      <c r="BF13" s="5"/>
      <c r="BG13" s="5"/>
      <c r="BH13" s="5"/>
      <c r="BI13" s="5"/>
      <c r="BJ13" s="5"/>
      <c r="BK13" s="5"/>
      <c r="BL13" s="5"/>
      <c r="BM13" s="5"/>
      <c r="BN13" s="5"/>
      <c r="BO13" s="5"/>
      <c r="BP13" s="5"/>
      <c r="BQ13" s="5"/>
      <c r="BR13" s="5"/>
      <c r="BS13" s="5"/>
      <c r="BT13" s="5"/>
      <c r="BU13" s="5"/>
      <c r="BV13" s="5"/>
      <c r="BW13" s="5"/>
      <c r="BX13" s="5"/>
      <c r="BY13" s="5"/>
    </row>
    <row r="14" spans="2:77" ht="15" customHeight="1" x14ac:dyDescent="0.3">
      <c r="H14" s="54"/>
      <c r="I14" s="2" t="s">
        <v>39</v>
      </c>
      <c r="AQ14" s="40" t="s">
        <v>5</v>
      </c>
      <c r="AR14" s="15" t="s">
        <v>100</v>
      </c>
      <c r="AS14" s="44"/>
      <c r="AT14" s="44"/>
      <c r="AU14" s="44"/>
      <c r="AV14" s="40"/>
      <c r="AW14" s="40"/>
      <c r="AX14" s="40"/>
      <c r="AY14" s="40"/>
      <c r="AZ14" s="40"/>
      <c r="BA14" s="5"/>
      <c r="BB14" s="5"/>
      <c r="BC14" s="5"/>
      <c r="BD14" s="5"/>
      <c r="BE14" s="5"/>
      <c r="BF14" s="5"/>
      <c r="BG14" s="5"/>
      <c r="BH14" s="5"/>
      <c r="BI14" s="5"/>
      <c r="BJ14" s="5"/>
      <c r="BK14" s="5"/>
      <c r="BL14" s="5"/>
      <c r="BM14" s="5"/>
      <c r="BN14" s="5"/>
      <c r="BO14" s="5"/>
      <c r="BP14" s="5"/>
      <c r="BQ14" s="5"/>
      <c r="BR14" s="5"/>
      <c r="BS14" s="5"/>
      <c r="BT14" s="5"/>
      <c r="BU14" s="5"/>
      <c r="BV14" s="5"/>
      <c r="BW14" s="5"/>
      <c r="BX14" s="5"/>
      <c r="BY14" s="5"/>
    </row>
    <row r="15" spans="2:77" ht="4.95" customHeight="1" x14ac:dyDescent="0.3">
      <c r="AS15" s="44"/>
      <c r="AT15" s="44"/>
      <c r="AU15" s="44"/>
      <c r="AV15" s="40"/>
      <c r="AW15" s="40"/>
      <c r="AX15" s="40"/>
      <c r="AY15" s="40"/>
      <c r="AZ15" s="40"/>
      <c r="BA15" s="5"/>
      <c r="BB15" s="5"/>
      <c r="BC15" s="5"/>
      <c r="BD15" s="5"/>
      <c r="BE15" s="5"/>
      <c r="BF15" s="5"/>
      <c r="BG15" s="5"/>
      <c r="BH15" s="5"/>
      <c r="BI15" s="5"/>
      <c r="BJ15" s="5"/>
      <c r="BK15" s="5"/>
      <c r="BL15" s="5"/>
      <c r="BM15" s="5"/>
      <c r="BN15" s="5"/>
      <c r="BO15" s="5"/>
      <c r="BP15" s="5"/>
      <c r="BQ15" s="5"/>
      <c r="BR15" s="5"/>
      <c r="BS15" s="5"/>
      <c r="BT15" s="5"/>
      <c r="BU15" s="5"/>
      <c r="BV15" s="5"/>
      <c r="BW15" s="5"/>
      <c r="BX15" s="5"/>
      <c r="BY15" s="5"/>
    </row>
    <row r="16" spans="2:77" ht="15" customHeight="1" x14ac:dyDescent="0.3">
      <c r="B16" s="6" t="s">
        <v>212</v>
      </c>
      <c r="AR16" s="15" t="s">
        <v>131</v>
      </c>
      <c r="AS16" s="44"/>
      <c r="AT16" s="44"/>
      <c r="AU16" s="44"/>
      <c r="AV16" s="40"/>
      <c r="AW16" s="40"/>
      <c r="AX16" s="40"/>
      <c r="AY16" s="40"/>
      <c r="AZ16" s="40"/>
      <c r="BA16" s="5"/>
      <c r="BB16" s="5"/>
      <c r="BC16" s="5"/>
      <c r="BD16" s="5"/>
      <c r="BE16" s="5"/>
      <c r="BF16" s="5"/>
      <c r="BG16" s="5"/>
      <c r="BH16" s="5"/>
      <c r="BI16" s="5"/>
      <c r="BJ16" s="5"/>
      <c r="BK16" s="5"/>
      <c r="BL16" s="5"/>
      <c r="BM16" s="5"/>
      <c r="BN16" s="5"/>
      <c r="BO16" s="5"/>
      <c r="BP16" s="5"/>
      <c r="BQ16" s="5"/>
      <c r="BR16" s="5"/>
      <c r="BS16" s="5"/>
      <c r="BT16" s="5"/>
      <c r="BU16" s="5"/>
      <c r="BV16" s="5"/>
      <c r="BW16" s="5"/>
      <c r="BX16" s="5"/>
      <c r="BY16" s="5"/>
    </row>
    <row r="17" spans="2:78" ht="4.95" customHeight="1" x14ac:dyDescent="0.3">
      <c r="AS17" s="44"/>
      <c r="AT17" s="44"/>
      <c r="AU17" s="44"/>
      <c r="AV17" s="40"/>
      <c r="AW17" s="40"/>
      <c r="AX17" s="40"/>
      <c r="AY17" s="40"/>
      <c r="AZ17" s="40"/>
      <c r="BA17" s="5"/>
      <c r="BB17" s="5"/>
      <c r="BC17" s="5"/>
      <c r="BD17" s="5"/>
      <c r="BE17" s="5"/>
      <c r="BF17" s="5"/>
      <c r="BG17" s="5"/>
      <c r="BH17" s="5"/>
      <c r="BI17" s="5"/>
      <c r="BJ17" s="5"/>
      <c r="BK17" s="5"/>
      <c r="BL17" s="5"/>
      <c r="BM17" s="5"/>
      <c r="BN17" s="5"/>
      <c r="BO17" s="5"/>
      <c r="BP17" s="5"/>
      <c r="BQ17" s="5"/>
      <c r="BR17" s="5"/>
      <c r="BS17" s="5"/>
      <c r="BT17" s="5"/>
      <c r="BU17" s="5"/>
      <c r="BV17" s="5"/>
      <c r="BW17" s="5"/>
      <c r="BX17" s="5"/>
      <c r="BY17" s="5"/>
    </row>
    <row r="18" spans="2:78" ht="15" customHeight="1" x14ac:dyDescent="0.3">
      <c r="B18" s="119"/>
      <c r="C18" s="2" t="s">
        <v>13</v>
      </c>
      <c r="E18" s="119"/>
      <c r="F18" s="2" t="s">
        <v>14</v>
      </c>
      <c r="H18" s="2" t="s">
        <v>174</v>
      </c>
      <c r="AM18" s="51">
        <f>IF(AND(ISBLANK(B18),ISBLANK(E18)),0,1)</f>
        <v>0</v>
      </c>
      <c r="AN18" s="51">
        <f>IF(ISBLANK(B18),1,2)</f>
        <v>1</v>
      </c>
      <c r="AO18" s="51">
        <f>IF(ISBLANK(B18),1,IF(ISBLANK(E18),2,3))</f>
        <v>1</v>
      </c>
      <c r="AP18" s="44"/>
      <c r="AQ18" s="40" t="s">
        <v>6</v>
      </c>
      <c r="AR18" s="15" t="s">
        <v>101</v>
      </c>
      <c r="AS18" s="44"/>
      <c r="AT18" s="44"/>
      <c r="AU18" s="44"/>
      <c r="AV18" s="40"/>
      <c r="AW18" s="40"/>
      <c r="AX18" s="40"/>
      <c r="AY18" s="40"/>
      <c r="AZ18" s="40"/>
      <c r="BA18" s="5"/>
      <c r="BB18" s="5"/>
      <c r="BC18" s="5"/>
      <c r="BD18" s="5"/>
      <c r="BE18" s="5"/>
      <c r="BF18" s="5"/>
      <c r="BG18" s="5"/>
      <c r="BH18" s="5"/>
      <c r="BI18" s="5"/>
      <c r="BJ18" s="5"/>
      <c r="BK18" s="5"/>
      <c r="BL18" s="5"/>
      <c r="BM18" s="5"/>
      <c r="BN18" s="5"/>
      <c r="BO18" s="5"/>
      <c r="BP18" s="5"/>
      <c r="BQ18" s="5"/>
      <c r="BR18" s="5"/>
      <c r="BS18" s="5"/>
      <c r="BT18" s="5"/>
      <c r="BU18" s="5"/>
      <c r="BV18" s="5"/>
      <c r="BW18" s="5"/>
      <c r="BX18" s="5"/>
      <c r="BY18" s="5"/>
    </row>
    <row r="19" spans="2:78" ht="4.95" customHeight="1" x14ac:dyDescent="0.3">
      <c r="AP19" s="40"/>
      <c r="AS19" s="40"/>
      <c r="AT19" s="40"/>
      <c r="AU19" s="40"/>
      <c r="AV19" s="40"/>
      <c r="AW19" s="40"/>
      <c r="AX19" s="40"/>
      <c r="AY19" s="40"/>
      <c r="AZ19" s="40"/>
      <c r="BA19" s="5"/>
      <c r="BB19" s="5"/>
      <c r="BC19" s="5"/>
      <c r="BD19" s="5"/>
      <c r="BE19" s="5"/>
      <c r="BF19" s="5"/>
      <c r="BG19" s="5"/>
      <c r="BH19" s="5"/>
      <c r="BI19" s="5"/>
      <c r="BJ19" s="5"/>
      <c r="BK19" s="5"/>
      <c r="BL19" s="5"/>
      <c r="BM19" s="5"/>
      <c r="BN19" s="5"/>
      <c r="BO19" s="5"/>
      <c r="BP19" s="5"/>
      <c r="BQ19" s="5"/>
      <c r="BR19" s="5"/>
      <c r="BS19" s="5"/>
      <c r="BT19" s="5"/>
      <c r="BU19" s="5"/>
      <c r="BV19" s="5"/>
      <c r="BW19" s="5"/>
      <c r="BX19" s="5"/>
      <c r="BY19" s="5"/>
    </row>
    <row r="20" spans="2:78" ht="15" customHeight="1" x14ac:dyDescent="0.3">
      <c r="B20" s="119"/>
      <c r="C20" s="2" t="s">
        <v>13</v>
      </c>
      <c r="E20" s="119"/>
      <c r="F20" s="2" t="s">
        <v>14</v>
      </c>
      <c r="H20" s="2" t="s">
        <v>158</v>
      </c>
      <c r="AM20" s="51">
        <f>IF(AND(ISBLANK(B20),ISBLANK(E20)),0,1)</f>
        <v>0</v>
      </c>
      <c r="AN20" s="51">
        <f>IF(ISBLANK(B20),1,2)</f>
        <v>1</v>
      </c>
      <c r="AO20" s="51">
        <f>IF(ISBLANK(B20),1,IF(ISBLANK(E20),2,3))</f>
        <v>1</v>
      </c>
      <c r="AP20" s="40"/>
      <c r="AR20" s="15" t="s">
        <v>131</v>
      </c>
      <c r="AS20" s="40"/>
      <c r="AT20" s="40"/>
      <c r="AU20" s="40"/>
      <c r="AV20" s="40"/>
      <c r="AW20" s="40"/>
      <c r="AX20" s="40"/>
      <c r="AY20" s="40"/>
      <c r="AZ20" s="40"/>
      <c r="BA20" s="5"/>
      <c r="BB20" s="5"/>
      <c r="BC20" s="5"/>
      <c r="BD20" s="5"/>
      <c r="BE20" s="5"/>
      <c r="BF20" s="5"/>
      <c r="BG20" s="5"/>
      <c r="BH20" s="5"/>
      <c r="BI20" s="5"/>
      <c r="BJ20" s="5"/>
      <c r="BK20" s="5"/>
      <c r="BL20" s="5"/>
      <c r="BM20" s="5"/>
      <c r="BN20" s="5"/>
      <c r="BO20" s="5"/>
      <c r="BP20" s="5"/>
      <c r="BQ20" s="5"/>
      <c r="BR20" s="5"/>
      <c r="BS20" s="5"/>
      <c r="BT20" s="5"/>
      <c r="BU20" s="5"/>
      <c r="BV20" s="5"/>
      <c r="BW20" s="5"/>
      <c r="BX20" s="5"/>
      <c r="BY20" s="5"/>
    </row>
    <row r="21" spans="2:78" ht="15" customHeight="1" x14ac:dyDescent="0.3">
      <c r="AQ21" s="34" t="s">
        <v>8</v>
      </c>
      <c r="AR21" s="15" t="s">
        <v>179</v>
      </c>
      <c r="AS21" s="40"/>
      <c r="AT21" s="40"/>
      <c r="AU21" s="40"/>
      <c r="AV21" s="40"/>
      <c r="AW21" s="40"/>
      <c r="AX21" s="40"/>
      <c r="AY21" s="40"/>
      <c r="AZ21" s="40"/>
      <c r="BA21" s="5"/>
      <c r="BB21" s="5"/>
      <c r="BC21" s="5"/>
      <c r="BD21" s="5"/>
      <c r="BE21" s="5"/>
      <c r="BF21" s="5"/>
      <c r="BG21" s="5"/>
      <c r="BH21" s="5"/>
      <c r="BI21" s="5"/>
      <c r="BJ21" s="5"/>
      <c r="BK21" s="5"/>
      <c r="BL21" s="5"/>
      <c r="BM21" s="5"/>
      <c r="BN21" s="5"/>
      <c r="BO21" s="5"/>
      <c r="BP21" s="5"/>
      <c r="BQ21" s="5"/>
      <c r="BR21" s="5"/>
      <c r="BS21" s="5"/>
      <c r="BT21" s="5"/>
      <c r="BU21" s="5"/>
      <c r="BV21" s="5"/>
      <c r="BW21" s="5"/>
      <c r="BX21" s="5"/>
      <c r="BY21" s="5"/>
    </row>
    <row r="22" spans="2:78" ht="15" customHeight="1" x14ac:dyDescent="0.3">
      <c r="B22" s="6" t="s">
        <v>34</v>
      </c>
      <c r="P22" s="7" t="s">
        <v>44</v>
      </c>
      <c r="Q22" s="119"/>
      <c r="R22" s="9" t="s">
        <v>45</v>
      </c>
      <c r="S22" s="25"/>
      <c r="T22" s="119"/>
      <c r="U22" s="9" t="s">
        <v>46</v>
      </c>
      <c r="AD22" s="59" t="s">
        <v>226</v>
      </c>
      <c r="AE22" s="167"/>
      <c r="AF22" s="167"/>
      <c r="AG22" s="167"/>
      <c r="AH22" s="167"/>
      <c r="AI22" s="165" t="str">
        <f t="shared" ref="AI22" si="0">IF($AN$25=0,"Units?",IF($AN$25=1,"ac",IF($AN$25=2,"sq-ft","Error")))</f>
        <v>Units?</v>
      </c>
      <c r="AJ22" s="165"/>
      <c r="AM22" s="51">
        <f>IF(AND(ISBLANK(Q22),ISBLANK(T22)),0,1)</f>
        <v>0</v>
      </c>
      <c r="AN22" s="51">
        <f>IF(ISBLANK(Q22),0,1)</f>
        <v>0</v>
      </c>
      <c r="AO22" s="51">
        <f>IF(ISBLANK(Q22),1,IF(ISBLANK(T22),2,3))</f>
        <v>1</v>
      </c>
      <c r="AR22" s="15" t="s">
        <v>180</v>
      </c>
      <c r="AV22" s="40"/>
      <c r="AW22" s="40"/>
      <c r="AX22" s="40"/>
      <c r="AY22" s="40"/>
      <c r="AZ22" s="40"/>
      <c r="BA22" s="5"/>
      <c r="BB22" s="5"/>
      <c r="BC22" s="5"/>
      <c r="BD22" s="5"/>
      <c r="BE22" s="5"/>
      <c r="BF22" s="5"/>
      <c r="BG22" s="5"/>
      <c r="BH22" s="5"/>
      <c r="BI22" s="5"/>
      <c r="BJ22" s="5"/>
      <c r="BK22" s="5"/>
      <c r="BL22" s="5"/>
      <c r="BM22" s="5"/>
      <c r="BN22" s="5"/>
      <c r="BO22" s="5"/>
      <c r="BP22" s="5"/>
      <c r="BQ22" s="5"/>
      <c r="BR22" s="5"/>
      <c r="BS22" s="5"/>
      <c r="BT22" s="5"/>
      <c r="BU22" s="5"/>
      <c r="BV22" s="5"/>
      <c r="BW22" s="5"/>
      <c r="BX22" s="5"/>
      <c r="BY22" s="5"/>
    </row>
    <row r="23" spans="2:78" ht="4.95" customHeight="1" x14ac:dyDescent="0.3">
      <c r="B23" s="6"/>
      <c r="AP23" s="40"/>
      <c r="AS23" s="40"/>
      <c r="AT23" s="40"/>
      <c r="AU23" s="40"/>
      <c r="AV23" s="40"/>
      <c r="AW23" s="40"/>
      <c r="AX23" s="40"/>
      <c r="AY23" s="40"/>
      <c r="AZ23" s="40"/>
      <c r="BA23" s="5"/>
      <c r="BB23" s="5"/>
      <c r="BC23" s="5"/>
      <c r="BD23" s="5"/>
      <c r="BE23" s="5"/>
      <c r="BF23" s="5"/>
      <c r="BG23" s="5"/>
      <c r="BH23" s="5"/>
      <c r="BI23" s="5"/>
      <c r="BJ23" s="5"/>
      <c r="BK23" s="5"/>
      <c r="BL23" s="5"/>
      <c r="BM23" s="5"/>
      <c r="BN23" s="5"/>
      <c r="BO23" s="5"/>
      <c r="BP23" s="5"/>
      <c r="BQ23" s="5"/>
      <c r="BR23" s="5"/>
      <c r="BS23" s="5"/>
      <c r="BT23" s="5"/>
      <c r="BU23" s="5"/>
      <c r="BV23" s="5"/>
      <c r="BW23" s="5"/>
      <c r="BX23" s="5"/>
      <c r="BY23" s="5"/>
    </row>
    <row r="24" spans="2:78" ht="15" customHeight="1" x14ac:dyDescent="0.3">
      <c r="B24" s="7"/>
      <c r="D24" s="163" t="s">
        <v>114</v>
      </c>
      <c r="E24" s="163"/>
      <c r="F24" s="163"/>
      <c r="G24" s="163"/>
      <c r="H24" s="163"/>
      <c r="I24" s="163"/>
      <c r="J24" s="163"/>
      <c r="K24" s="163"/>
      <c r="L24" s="163"/>
      <c r="M24" s="163"/>
      <c r="N24" s="163"/>
      <c r="O24" s="163"/>
      <c r="P24" s="163"/>
      <c r="U24" s="163" t="s">
        <v>115</v>
      </c>
      <c r="V24" s="163"/>
      <c r="W24" s="163"/>
      <c r="X24" s="163"/>
      <c r="Y24" s="163"/>
      <c r="Z24" s="163"/>
      <c r="AA24" s="163"/>
      <c r="AB24" s="163"/>
      <c r="AC24" s="163"/>
      <c r="AD24" s="163"/>
      <c r="AE24" s="163"/>
      <c r="AF24" s="163"/>
      <c r="AG24" s="163"/>
      <c r="AH24" s="58"/>
      <c r="AN24" s="51">
        <f>IF(ISBLANK(T22),0,2)</f>
        <v>0</v>
      </c>
      <c r="AR24" s="15" t="s">
        <v>97</v>
      </c>
      <c r="AT24" s="40"/>
      <c r="AU24" s="40"/>
      <c r="AV24" s="40"/>
      <c r="AW24" s="40"/>
      <c r="AX24" s="40"/>
      <c r="AY24" s="40"/>
      <c r="AZ24" s="40"/>
      <c r="BA24" s="5"/>
      <c r="BB24" s="5"/>
      <c r="BC24" s="5"/>
      <c r="BD24" s="5"/>
      <c r="BE24" s="5"/>
      <c r="BF24" s="5"/>
      <c r="BG24" s="5"/>
      <c r="BH24" s="5"/>
      <c r="BI24" s="5"/>
      <c r="BJ24" s="5"/>
      <c r="BK24" s="5"/>
      <c r="BL24" s="5"/>
      <c r="BM24" s="5"/>
      <c r="BN24" s="5"/>
      <c r="BO24" s="5"/>
      <c r="BP24" s="5"/>
      <c r="BQ24" s="5"/>
      <c r="BR24" s="5"/>
      <c r="BS24" s="5"/>
      <c r="BT24" s="5"/>
      <c r="BU24" s="5"/>
      <c r="BV24" s="5"/>
      <c r="BW24" s="5"/>
      <c r="BX24" s="5"/>
      <c r="BY24" s="5"/>
    </row>
    <row r="25" spans="2:78" ht="15" customHeight="1" x14ac:dyDescent="0.3">
      <c r="B25" s="7"/>
      <c r="J25" s="7" t="s">
        <v>217</v>
      </c>
      <c r="K25" s="167"/>
      <c r="L25" s="167"/>
      <c r="M25" s="167"/>
      <c r="N25" s="167"/>
      <c r="O25" s="165" t="str">
        <f t="shared" ref="O25:O30" si="1">IF($AN$25=0,"Units?",IF($AN$25=1,"ac",IF($AN$25=2,"sq-ft","Error")))</f>
        <v>Units?</v>
      </c>
      <c r="P25" s="165"/>
      <c r="AA25" s="7" t="s">
        <v>217</v>
      </c>
      <c r="AB25" s="167"/>
      <c r="AC25" s="167"/>
      <c r="AD25" s="167"/>
      <c r="AE25" s="167"/>
      <c r="AF25" s="165" t="str">
        <f t="shared" ref="AF25:AF30" si="2">IF($AN$25=0,"Units?",IF($AN$25=1,"ac",IF($AN$25=2,"sq-ft","Error")))</f>
        <v>Units?</v>
      </c>
      <c r="AG25" s="165"/>
      <c r="AJ25" s="9"/>
      <c r="AN25" s="51">
        <f>SUM(AN22:AN24)</f>
        <v>0</v>
      </c>
      <c r="AQ25" s="40" t="s">
        <v>9</v>
      </c>
      <c r="AR25" s="2" t="s">
        <v>165</v>
      </c>
      <c r="AT25" s="40"/>
      <c r="AU25" s="40"/>
      <c r="AV25" s="40"/>
      <c r="AW25" s="40"/>
      <c r="AX25" s="40"/>
      <c r="AY25" s="40"/>
      <c r="AZ25" s="40"/>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14"/>
    </row>
    <row r="26" spans="2:78" ht="15" customHeight="1" x14ac:dyDescent="0.3">
      <c r="B26" s="7"/>
      <c r="J26" s="7" t="s">
        <v>218</v>
      </c>
      <c r="K26" s="168"/>
      <c r="L26" s="168"/>
      <c r="M26" s="168"/>
      <c r="N26" s="168"/>
      <c r="O26" s="165" t="str">
        <f t="shared" si="1"/>
        <v>Units?</v>
      </c>
      <c r="P26" s="165"/>
      <c r="AA26" s="7" t="s">
        <v>218</v>
      </c>
      <c r="AB26" s="168"/>
      <c r="AC26" s="168"/>
      <c r="AD26" s="168"/>
      <c r="AE26" s="168"/>
      <c r="AF26" s="165" t="str">
        <f t="shared" si="2"/>
        <v>Units?</v>
      </c>
      <c r="AG26" s="165"/>
      <c r="AJ26" s="9"/>
      <c r="AQ26" s="40" t="s">
        <v>7</v>
      </c>
      <c r="AR26" s="15" t="s">
        <v>42</v>
      </c>
      <c r="AT26" s="40"/>
      <c r="AU26" s="40"/>
      <c r="AV26" s="40"/>
      <c r="AW26" s="40"/>
      <c r="AX26" s="40"/>
      <c r="AY26" s="40"/>
      <c r="AZ26" s="40"/>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14"/>
    </row>
    <row r="27" spans="2:78" ht="15" customHeight="1" x14ac:dyDescent="0.3">
      <c r="B27" s="7"/>
      <c r="J27" s="7" t="s">
        <v>35</v>
      </c>
      <c r="K27" s="168"/>
      <c r="L27" s="168"/>
      <c r="M27" s="168"/>
      <c r="N27" s="168"/>
      <c r="O27" s="165" t="str">
        <f t="shared" si="1"/>
        <v>Units?</v>
      </c>
      <c r="P27" s="165"/>
      <c r="S27" s="9"/>
      <c r="AA27" s="7" t="s">
        <v>35</v>
      </c>
      <c r="AB27" s="168"/>
      <c r="AC27" s="168"/>
      <c r="AD27" s="168"/>
      <c r="AE27" s="168"/>
      <c r="AF27" s="165" t="str">
        <f t="shared" si="2"/>
        <v>Units?</v>
      </c>
      <c r="AG27" s="165"/>
      <c r="AJ27" s="9"/>
      <c r="AP27" s="40">
        <v>3</v>
      </c>
      <c r="AQ27" s="48" t="s">
        <v>133</v>
      </c>
      <c r="AR27" s="40"/>
      <c r="AT27" s="40"/>
      <c r="AU27" s="40"/>
      <c r="AV27" s="40"/>
      <c r="AW27" s="40"/>
      <c r="AX27" s="40"/>
      <c r="AY27" s="40"/>
      <c r="AZ27" s="40"/>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14"/>
    </row>
    <row r="28" spans="2:78" ht="15" customHeight="1" x14ac:dyDescent="0.3">
      <c r="B28" s="7"/>
      <c r="J28" s="7" t="s">
        <v>36</v>
      </c>
      <c r="K28" s="168"/>
      <c r="L28" s="168"/>
      <c r="M28" s="168"/>
      <c r="N28" s="168"/>
      <c r="O28" s="165" t="str">
        <f t="shared" si="1"/>
        <v>Units?</v>
      </c>
      <c r="P28" s="165"/>
      <c r="S28" s="9"/>
      <c r="AA28" s="7" t="s">
        <v>36</v>
      </c>
      <c r="AB28" s="168"/>
      <c r="AC28" s="168"/>
      <c r="AD28" s="168"/>
      <c r="AE28" s="168"/>
      <c r="AF28" s="165" t="str">
        <f t="shared" si="2"/>
        <v>Units?</v>
      </c>
      <c r="AG28" s="165"/>
      <c r="AJ28" s="9"/>
      <c r="AM28" s="51">
        <f>IF(AND(ISBLANK(K25),ISBLANK(K26),ISBLANK(K27),ISBLANK(K28),ISBLANK(K29)),0,1)</f>
        <v>0</v>
      </c>
      <c r="AN28" s="50" t="s">
        <v>40</v>
      </c>
      <c r="AP28" s="40"/>
      <c r="AQ28" s="40" t="s">
        <v>5</v>
      </c>
      <c r="AR28" s="48" t="s">
        <v>116</v>
      </c>
      <c r="AT28" s="40"/>
      <c r="AU28" s="40"/>
      <c r="AV28" s="40"/>
      <c r="AW28" s="40"/>
      <c r="AX28" s="40"/>
      <c r="AY28" s="40"/>
      <c r="AZ28" s="40"/>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14"/>
    </row>
    <row r="29" spans="2:78" ht="15" customHeight="1" thickBot="1" x14ac:dyDescent="0.35">
      <c r="B29" s="7"/>
      <c r="J29" s="7" t="s">
        <v>37</v>
      </c>
      <c r="K29" s="169"/>
      <c r="L29" s="169"/>
      <c r="M29" s="169"/>
      <c r="N29" s="169"/>
      <c r="O29" s="165" t="str">
        <f t="shared" si="1"/>
        <v>Units?</v>
      </c>
      <c r="P29" s="165"/>
      <c r="S29" s="9"/>
      <c r="AA29" s="7" t="s">
        <v>37</v>
      </c>
      <c r="AB29" s="169"/>
      <c r="AC29" s="169"/>
      <c r="AD29" s="169"/>
      <c r="AE29" s="169"/>
      <c r="AF29" s="165" t="str">
        <f t="shared" si="2"/>
        <v>Units?</v>
      </c>
      <c r="AG29" s="165"/>
      <c r="AJ29" s="9"/>
      <c r="AM29" s="51">
        <f>IF(AND(ISBLANK(AB25),ISBLANK(AB26),ISBLANK(AB27),ISBLANK(AB28),ISBLANK(AB29)),0,1)</f>
        <v>0</v>
      </c>
      <c r="AN29" s="50" t="s">
        <v>41</v>
      </c>
      <c r="AP29" s="40"/>
      <c r="AQ29" s="40" t="s">
        <v>6</v>
      </c>
      <c r="AR29" s="48" t="s">
        <v>117</v>
      </c>
      <c r="AT29" s="40"/>
      <c r="AU29" s="40"/>
      <c r="AV29" s="40"/>
      <c r="AW29" s="40"/>
      <c r="AX29" s="40"/>
      <c r="AY29" s="40"/>
      <c r="AZ29" s="40"/>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14"/>
    </row>
    <row r="30" spans="2:78" ht="15" customHeight="1" thickTop="1" x14ac:dyDescent="0.3">
      <c r="B30" s="7"/>
      <c r="E30" s="166">
        <f>IF(ISERROR(K30/$AE$22*100),0,K30/$AE$22*100)</f>
        <v>0</v>
      </c>
      <c r="F30" s="166"/>
      <c r="G30" s="61" t="s">
        <v>125</v>
      </c>
      <c r="J30" s="59" t="s">
        <v>38</v>
      </c>
      <c r="K30" s="170">
        <f>SUM(J25:N29)</f>
        <v>0</v>
      </c>
      <c r="L30" s="170"/>
      <c r="M30" s="170"/>
      <c r="N30" s="170"/>
      <c r="O30" s="164" t="str">
        <f t="shared" si="1"/>
        <v>Units?</v>
      </c>
      <c r="P30" s="164"/>
      <c r="V30" s="166">
        <f>IF(ISERROR(AB30/$AE$22*100),0,AB30/$AE$22*100)</f>
        <v>0</v>
      </c>
      <c r="W30" s="166"/>
      <c r="X30" s="61" t="s">
        <v>125</v>
      </c>
      <c r="AA30" s="59" t="s">
        <v>38</v>
      </c>
      <c r="AB30" s="170">
        <f>SUM(AA25:AE29)</f>
        <v>0</v>
      </c>
      <c r="AC30" s="170"/>
      <c r="AD30" s="170"/>
      <c r="AE30" s="170"/>
      <c r="AF30" s="164" t="str">
        <f t="shared" si="2"/>
        <v>Units?</v>
      </c>
      <c r="AG30" s="164"/>
      <c r="AQ30" s="40" t="s">
        <v>8</v>
      </c>
      <c r="AR30" s="48" t="s">
        <v>120</v>
      </c>
      <c r="AS30" s="40"/>
      <c r="AT30" s="40"/>
      <c r="AU30" s="40"/>
      <c r="AV30" s="40"/>
      <c r="AW30" s="40"/>
      <c r="AX30" s="40"/>
      <c r="AY30" s="40"/>
      <c r="AZ30" s="40"/>
      <c r="BA30" s="5"/>
      <c r="BB30" s="5"/>
      <c r="BC30" s="5"/>
      <c r="BD30" s="5"/>
      <c r="BE30" s="5"/>
      <c r="BF30" s="5"/>
      <c r="BG30" s="5"/>
      <c r="BH30" s="5"/>
      <c r="BI30" s="5"/>
      <c r="BJ30" s="5"/>
      <c r="BK30" s="5"/>
      <c r="BL30" s="5"/>
      <c r="BM30" s="5"/>
      <c r="BN30" s="5"/>
      <c r="BO30" s="5"/>
      <c r="BP30" s="5"/>
      <c r="BQ30" s="5"/>
      <c r="BR30" s="5"/>
      <c r="BS30" s="5"/>
      <c r="BT30" s="5"/>
      <c r="BU30" s="5"/>
      <c r="BV30" s="5"/>
      <c r="BW30" s="5"/>
      <c r="BX30" s="5"/>
      <c r="BY30" s="5"/>
    </row>
    <row r="31" spans="2:78" ht="15" customHeight="1" x14ac:dyDescent="0.3">
      <c r="B31" s="1"/>
      <c r="E31" s="60" t="s">
        <v>157</v>
      </c>
      <c r="F31" s="2">
        <f>IF(AB30&gt;K30,"PIA &gt; EIA - This development does not qualify for an Impervious Area Waiver",0)</f>
        <v>0</v>
      </c>
      <c r="AQ31" s="10" t="s">
        <v>9</v>
      </c>
      <c r="AR31" s="2" t="s">
        <v>155</v>
      </c>
      <c r="AS31" s="40"/>
      <c r="AT31" s="40"/>
      <c r="AU31" s="40"/>
      <c r="AV31" s="40"/>
      <c r="AW31" s="40"/>
      <c r="AX31" s="40"/>
      <c r="AY31" s="40"/>
      <c r="AZ31" s="40"/>
      <c r="BA31" s="5"/>
      <c r="BB31" s="5"/>
      <c r="BC31" s="5"/>
      <c r="BD31" s="5"/>
      <c r="BE31" s="5"/>
      <c r="BF31" s="5"/>
      <c r="BG31" s="5"/>
      <c r="BH31" s="5"/>
      <c r="BI31" s="5"/>
      <c r="BJ31" s="5"/>
      <c r="BK31" s="5"/>
      <c r="BL31" s="5"/>
      <c r="BM31" s="5"/>
      <c r="BN31" s="5"/>
      <c r="BO31" s="5"/>
      <c r="BP31" s="5"/>
      <c r="BQ31" s="5"/>
      <c r="BR31" s="5"/>
      <c r="BS31" s="5"/>
      <c r="BT31" s="5"/>
      <c r="BU31" s="5"/>
      <c r="BV31" s="5"/>
      <c r="BW31" s="5"/>
      <c r="BX31" s="5"/>
      <c r="BY31" s="5"/>
    </row>
    <row r="32" spans="2:78" ht="15" customHeight="1" x14ac:dyDescent="0.3">
      <c r="B32" s="148"/>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50"/>
      <c r="AQ32" s="10" t="s">
        <v>7</v>
      </c>
      <c r="AR32" s="2" t="s">
        <v>193</v>
      </c>
      <c r="AS32" s="40"/>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row>
    <row r="33" spans="2:77" ht="15" customHeight="1" x14ac:dyDescent="0.3">
      <c r="B33" s="151"/>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3"/>
      <c r="AM33" s="51">
        <f>IF(OR(AN18=2,AN20=2),2,1)</f>
        <v>1</v>
      </c>
      <c r="AP33" s="40">
        <v>4</v>
      </c>
      <c r="AQ33" s="48" t="s">
        <v>134</v>
      </c>
      <c r="AR33" s="40"/>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row>
    <row r="34" spans="2:77" ht="15" customHeight="1" x14ac:dyDescent="0.3">
      <c r="B34" s="151"/>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3"/>
      <c r="AP34" s="40"/>
      <c r="AQ34" s="40" t="s">
        <v>5</v>
      </c>
      <c r="AR34" s="48" t="s">
        <v>116</v>
      </c>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row>
    <row r="35" spans="2:77" ht="15" customHeight="1" x14ac:dyDescent="0.3">
      <c r="B35" s="154"/>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6"/>
      <c r="AP35" s="40"/>
      <c r="AQ35" s="40" t="s">
        <v>6</v>
      </c>
      <c r="AR35" s="48" t="s">
        <v>118</v>
      </c>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row>
    <row r="36" spans="2:77" ht="15" customHeight="1" x14ac:dyDescent="0.3">
      <c r="B36" s="6" t="s">
        <v>0</v>
      </c>
      <c r="C36" s="6"/>
      <c r="D36" s="6"/>
      <c r="AJ36" s="10"/>
      <c r="AP36" s="40"/>
      <c r="AQ36" s="40" t="s">
        <v>8</v>
      </c>
      <c r="AR36" s="48" t="s">
        <v>122</v>
      </c>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row>
    <row r="37" spans="2:77" ht="15" customHeight="1" x14ac:dyDescent="0.3">
      <c r="B37" s="15" t="s">
        <v>206</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0"/>
      <c r="AQ37" s="10" t="s">
        <v>9</v>
      </c>
      <c r="AR37" s="2" t="s">
        <v>156</v>
      </c>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row>
    <row r="38" spans="2:77" ht="15" customHeight="1" x14ac:dyDescent="0.3">
      <c r="B38" s="16" t="s">
        <v>10</v>
      </c>
      <c r="C38" s="15" t="s">
        <v>208</v>
      </c>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0"/>
      <c r="AQ38" s="10" t="s">
        <v>7</v>
      </c>
      <c r="AR38" s="2" t="s">
        <v>193</v>
      </c>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row>
    <row r="39" spans="2:77" ht="15" customHeight="1" x14ac:dyDescent="0.3">
      <c r="B39" s="15"/>
      <c r="C39" s="2" t="s">
        <v>209</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0"/>
      <c r="AP39" s="40">
        <v>5</v>
      </c>
      <c r="AQ39" s="48" t="s">
        <v>119</v>
      </c>
      <c r="AR39" s="49"/>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row>
    <row r="40" spans="2:77" ht="15" customHeight="1" x14ac:dyDescent="0.3">
      <c r="B40" s="16" t="s">
        <v>10</v>
      </c>
      <c r="C40" s="15" t="s">
        <v>207</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0"/>
      <c r="AP40" s="40"/>
      <c r="AQ40" s="40" t="s">
        <v>5</v>
      </c>
      <c r="AR40" s="48" t="s">
        <v>116</v>
      </c>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row>
    <row r="41" spans="2:77" ht="15" customHeight="1" x14ac:dyDescent="0.3">
      <c r="B41" s="16" t="s">
        <v>10</v>
      </c>
      <c r="C41" s="15" t="s">
        <v>323</v>
      </c>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0"/>
      <c r="AP41" s="40"/>
      <c r="AQ41" s="40" t="s">
        <v>6</v>
      </c>
      <c r="AR41" s="48" t="s">
        <v>117</v>
      </c>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row>
    <row r="42" spans="2:77" ht="15" customHeight="1" x14ac:dyDescent="0.3">
      <c r="AD42" s="7"/>
      <c r="AE42" s="7"/>
      <c r="AJ42" s="10"/>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row>
    <row r="43" spans="2:77" ht="15" customHeight="1" x14ac:dyDescent="0.3">
      <c r="D43" s="7" t="s">
        <v>30</v>
      </c>
      <c r="E43" s="137"/>
      <c r="F43" s="137"/>
      <c r="G43" s="137"/>
      <c r="H43" s="137"/>
      <c r="I43" s="137"/>
      <c r="J43" s="137"/>
      <c r="K43" s="137"/>
      <c r="L43" s="137"/>
      <c r="M43" s="137"/>
      <c r="N43" s="137"/>
      <c r="O43" s="137"/>
      <c r="P43" s="137"/>
      <c r="Q43" s="137"/>
      <c r="R43" s="137"/>
      <c r="S43" s="137"/>
      <c r="T43" s="137"/>
      <c r="U43" s="137"/>
      <c r="V43" s="137"/>
      <c r="W43" s="137"/>
      <c r="X43" s="137"/>
      <c r="Y43" s="137"/>
      <c r="AB43" s="7" t="s">
        <v>124</v>
      </c>
      <c r="AC43" s="7"/>
      <c r="AJ43" s="10"/>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row>
    <row r="44" spans="2:77" ht="15" customHeight="1" x14ac:dyDescent="0.3">
      <c r="D44" s="7" t="s">
        <v>21</v>
      </c>
      <c r="E44" s="143"/>
      <c r="F44" s="143"/>
      <c r="G44" s="143"/>
      <c r="H44" s="143"/>
      <c r="I44" s="143"/>
      <c r="J44" s="143"/>
      <c r="K44" s="143"/>
      <c r="L44" s="143"/>
      <c r="M44" s="143"/>
      <c r="N44" s="143"/>
      <c r="O44" s="143"/>
      <c r="P44" s="143"/>
      <c r="Q44" s="143"/>
      <c r="R44" s="143"/>
      <c r="S44" s="143"/>
      <c r="T44" s="143"/>
      <c r="U44" s="143"/>
      <c r="V44" s="143"/>
      <c r="W44" s="143"/>
      <c r="X44" s="143"/>
      <c r="Y44" s="143"/>
      <c r="AJ44" s="10"/>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row>
    <row r="45" spans="2:77" ht="15" customHeight="1" x14ac:dyDescent="0.3">
      <c r="D45" s="7" t="s">
        <v>22</v>
      </c>
      <c r="E45" s="143"/>
      <c r="F45" s="143"/>
      <c r="G45" s="143"/>
      <c r="H45" s="143"/>
      <c r="I45" s="143"/>
      <c r="J45" s="143"/>
      <c r="K45" s="143"/>
      <c r="L45" s="143"/>
      <c r="M45" s="143"/>
      <c r="N45" s="143"/>
      <c r="O45" s="143"/>
      <c r="P45" s="143"/>
      <c r="Q45" s="143"/>
      <c r="R45" s="143"/>
      <c r="S45" s="143"/>
      <c r="T45" s="143"/>
      <c r="U45" s="143"/>
      <c r="V45" s="143"/>
      <c r="W45" s="143"/>
      <c r="X45" s="143"/>
      <c r="Y45" s="143"/>
      <c r="AJ45" s="10"/>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row>
    <row r="46" spans="2:77" ht="15" customHeight="1" x14ac:dyDescent="0.3">
      <c r="D46" s="7" t="s">
        <v>111</v>
      </c>
      <c r="E46" s="143"/>
      <c r="F46" s="143"/>
      <c r="G46" s="143"/>
      <c r="H46" s="143"/>
      <c r="I46" s="143"/>
      <c r="J46" s="143"/>
      <c r="K46" s="143"/>
      <c r="L46" s="11"/>
      <c r="M46" s="11"/>
      <c r="N46" s="52" t="s">
        <v>112</v>
      </c>
      <c r="O46" s="143"/>
      <c r="P46" s="143"/>
      <c r="Q46" s="143"/>
      <c r="R46" s="143"/>
      <c r="S46" s="11"/>
      <c r="T46" s="11"/>
      <c r="U46" s="11"/>
      <c r="V46" s="52" t="s">
        <v>113</v>
      </c>
      <c r="W46" s="144"/>
      <c r="X46" s="144"/>
      <c r="Y46" s="144"/>
      <c r="AJ46" s="10"/>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row>
    <row r="47" spans="2:77" ht="15" customHeight="1" x14ac:dyDescent="0.3">
      <c r="C47" s="12"/>
      <c r="D47" s="7" t="s">
        <v>24</v>
      </c>
      <c r="E47" s="158"/>
      <c r="F47" s="158"/>
      <c r="G47" s="158"/>
      <c r="H47" s="158"/>
      <c r="I47" s="158"/>
      <c r="J47" s="158"/>
      <c r="K47" s="158"/>
      <c r="L47" s="158"/>
      <c r="M47" s="158"/>
      <c r="N47" s="158"/>
      <c r="O47" s="158"/>
      <c r="P47" s="158"/>
      <c r="Q47" s="158"/>
      <c r="R47" s="158"/>
      <c r="S47" s="158"/>
      <c r="T47" s="158"/>
      <c r="U47" s="158"/>
      <c r="V47" s="158"/>
      <c r="W47" s="158"/>
      <c r="X47" s="158"/>
      <c r="Y47" s="158"/>
      <c r="AJ47" s="10"/>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row>
    <row r="48" spans="2:77" ht="15" customHeight="1" x14ac:dyDescent="0.3">
      <c r="D48" s="7" t="s">
        <v>28</v>
      </c>
      <c r="E48" s="159"/>
      <c r="F48" s="159"/>
      <c r="G48" s="159"/>
      <c r="H48" s="159"/>
      <c r="I48" s="159"/>
      <c r="U48" s="37"/>
      <c r="V48" s="37"/>
      <c r="W48" s="37"/>
      <c r="AJ48" s="10"/>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row>
    <row r="49" spans="2:77" ht="15" customHeight="1" x14ac:dyDescent="0.3">
      <c r="AJ49" s="10"/>
      <c r="AQ49" s="10"/>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row>
    <row r="50" spans="2:77" ht="15" customHeight="1" x14ac:dyDescent="0.3">
      <c r="AJ50" s="10"/>
      <c r="AQ50" s="10"/>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row>
    <row r="51" spans="2:77" ht="15" customHeight="1" x14ac:dyDescent="0.3">
      <c r="D51" s="7" t="s">
        <v>31</v>
      </c>
      <c r="E51" s="28"/>
      <c r="F51" s="28"/>
      <c r="G51" s="28"/>
      <c r="H51" s="28"/>
      <c r="I51" s="28"/>
      <c r="J51" s="28"/>
      <c r="K51" s="28"/>
      <c r="L51" s="28"/>
      <c r="M51" s="28"/>
      <c r="N51" s="28"/>
      <c r="O51" s="28"/>
      <c r="P51" s="28"/>
      <c r="Q51" s="28"/>
      <c r="R51" s="28"/>
      <c r="S51" s="28"/>
      <c r="T51" s="28"/>
      <c r="U51" s="37"/>
      <c r="V51" s="37"/>
      <c r="W51" s="37"/>
      <c r="AB51" s="7" t="s">
        <v>25</v>
      </c>
      <c r="AC51" s="136"/>
      <c r="AD51" s="136"/>
      <c r="AE51" s="136"/>
      <c r="AF51" s="136"/>
      <c r="AG51" s="136"/>
      <c r="AJ51" s="10"/>
      <c r="AQ51" s="10"/>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row>
    <row r="52" spans="2:77" ht="15" customHeight="1" x14ac:dyDescent="0.3">
      <c r="AQ52" s="10"/>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row>
    <row r="53" spans="2:77" ht="15" customHeight="1" x14ac:dyDescent="0.3">
      <c r="B53" s="139">
        <f>Tables!$F$13</f>
        <v>45931</v>
      </c>
      <c r="C53" s="139"/>
      <c r="D53" s="139"/>
      <c r="E53" s="139"/>
      <c r="F53" s="139"/>
      <c r="G53" s="139"/>
      <c r="H53" s="139"/>
      <c r="R53" s="140" t="s">
        <v>48</v>
      </c>
      <c r="S53" s="140"/>
      <c r="T53" s="140"/>
      <c r="U53" s="140"/>
      <c r="AQ53" s="10"/>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row>
    <row r="54" spans="2:77" ht="15" customHeight="1" x14ac:dyDescent="0.3">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row>
    <row r="55" spans="2:77" ht="15" customHeight="1" x14ac:dyDescent="0.3">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row>
  </sheetData>
  <sheetProtection algorithmName="SHA-512" hashValue="exLJLRnke+ld8iu6avlD6QCpVn7rKbo/vlIgKlzs2TWeO/faKC7HPvBkID7166F6EYRLYo0tHik/RQ5bFREBAQ==" saltValue="0o47qHiLnZXxh+N/RCTlHw==" spinCount="100000" sheet="1" objects="1" scenarios="1" selectLockedCells="1"/>
  <mergeCells count="57">
    <mergeCell ref="B53:H53"/>
    <mergeCell ref="R53:U53"/>
    <mergeCell ref="B32:AJ35"/>
    <mergeCell ref="AF28:AG28"/>
    <mergeCell ref="AF29:AG29"/>
    <mergeCell ref="AF30:AG30"/>
    <mergeCell ref="E43:Y43"/>
    <mergeCell ref="E44:Y44"/>
    <mergeCell ref="K30:N30"/>
    <mergeCell ref="E45:Y45"/>
    <mergeCell ref="V30:W30"/>
    <mergeCell ref="E46:K46"/>
    <mergeCell ref="O46:R46"/>
    <mergeCell ref="W46:Y46"/>
    <mergeCell ref="E47:Y47"/>
    <mergeCell ref="E48:I48"/>
    <mergeCell ref="AC51:AG51"/>
    <mergeCell ref="AE8:AJ8"/>
    <mergeCell ref="AE10:AJ10"/>
    <mergeCell ref="AE22:AH22"/>
    <mergeCell ref="AI22:AJ22"/>
    <mergeCell ref="U24:AG24"/>
    <mergeCell ref="AF25:AG25"/>
    <mergeCell ref="AF26:AG26"/>
    <mergeCell ref="AF27:AG27"/>
    <mergeCell ref="BH1:BX4"/>
    <mergeCell ref="AP6:BC7"/>
    <mergeCell ref="U1:AK4"/>
    <mergeCell ref="O27:P27"/>
    <mergeCell ref="O28:P28"/>
    <mergeCell ref="E7:Y7"/>
    <mergeCell ref="AE7:AJ7"/>
    <mergeCell ref="E9:Y9"/>
    <mergeCell ref="E10:Y10"/>
    <mergeCell ref="E8:K8"/>
    <mergeCell ref="O8:R8"/>
    <mergeCell ref="W8:Y8"/>
    <mergeCell ref="AE6:AJ6"/>
    <mergeCell ref="E6:Y6"/>
    <mergeCell ref="O26:P26"/>
    <mergeCell ref="AD5:AJ5"/>
    <mergeCell ref="D24:P24"/>
    <mergeCell ref="O30:P30"/>
    <mergeCell ref="O25:P25"/>
    <mergeCell ref="E30:F30"/>
    <mergeCell ref="AB25:AE25"/>
    <mergeCell ref="AB26:AE26"/>
    <mergeCell ref="AB27:AE27"/>
    <mergeCell ref="AB28:AE28"/>
    <mergeCell ref="AB29:AE29"/>
    <mergeCell ref="AB30:AE30"/>
    <mergeCell ref="O29:P29"/>
    <mergeCell ref="K25:N25"/>
    <mergeCell ref="K26:N26"/>
    <mergeCell ref="K27:N27"/>
    <mergeCell ref="K28:N28"/>
    <mergeCell ref="K29:N29"/>
  </mergeCells>
  <conditionalFormatting sqref="B18 E18">
    <cfRule type="expression" dxfId="218" priority="30">
      <formula>$AO$18=3</formula>
    </cfRule>
    <cfRule type="expression" dxfId="217" priority="39">
      <formula>$AM$18=0</formula>
    </cfRule>
  </conditionalFormatting>
  <conditionalFormatting sqref="B18">
    <cfRule type="expression" dxfId="216" priority="56">
      <formula>$AN$18=2</formula>
    </cfRule>
  </conditionalFormatting>
  <conditionalFormatting sqref="B20 E20">
    <cfRule type="expression" dxfId="215" priority="32">
      <formula>$AM$20=0</formula>
    </cfRule>
    <cfRule type="expression" dxfId="214" priority="29">
      <formula>$AO$20=3</formula>
    </cfRule>
  </conditionalFormatting>
  <conditionalFormatting sqref="B20">
    <cfRule type="expression" dxfId="213" priority="33">
      <formula>$AN$20=2</formula>
    </cfRule>
  </conditionalFormatting>
  <conditionalFormatting sqref="B32">
    <cfRule type="cellIs" priority="31" stopIfTrue="1" operator="greaterThan">
      <formula>0</formula>
    </cfRule>
    <cfRule type="expression" dxfId="212" priority="34">
      <formula>$AM$33=2</formula>
    </cfRule>
  </conditionalFormatting>
  <conditionalFormatting sqref="E8 K25:K29 AB25:AB29 E43:E44 E46:E48">
    <cfRule type="expression" dxfId="211" priority="19">
      <formula>ISBLANK(E8)</formula>
    </cfRule>
  </conditionalFormatting>
  <conditionalFormatting sqref="E30:F30">
    <cfRule type="cellIs" dxfId="210" priority="5" operator="equal">
      <formula>0</formula>
    </cfRule>
  </conditionalFormatting>
  <conditionalFormatting sqref="E45:Y45">
    <cfRule type="expression" dxfId="209" priority="16">
      <formula>ISBLANK(E45)</formula>
    </cfRule>
  </conditionalFormatting>
  <conditionalFormatting sqref="H12 V12 H14">
    <cfRule type="expression" dxfId="208" priority="47">
      <formula>ISBLANK(H12)</formula>
    </cfRule>
  </conditionalFormatting>
  <conditionalFormatting sqref="K25:K30 AB25:AB30">
    <cfRule type="expression" dxfId="207" priority="11">
      <formula>$AO$22=1</formula>
    </cfRule>
    <cfRule type="expression" dxfId="206" priority="12">
      <formula>$AO$22=2</formula>
    </cfRule>
  </conditionalFormatting>
  <conditionalFormatting sqref="K30">
    <cfRule type="cellIs" dxfId="205" priority="42" operator="equal">
      <formula>0</formula>
    </cfRule>
  </conditionalFormatting>
  <conditionalFormatting sqref="O8">
    <cfRule type="expression" dxfId="204" priority="20">
      <formula>ISBLANK(O8)</formula>
    </cfRule>
  </conditionalFormatting>
  <conditionalFormatting sqref="O25:O30 AF25:AF30">
    <cfRule type="expression" dxfId="203" priority="149">
      <formula>$AN$25=3</formula>
    </cfRule>
  </conditionalFormatting>
  <conditionalFormatting sqref="O46">
    <cfRule type="expression" dxfId="202" priority="14">
      <formula>ISBLANK(O46)</formula>
    </cfRule>
  </conditionalFormatting>
  <conditionalFormatting sqref="O25:P30 AF25:AF30">
    <cfRule type="expression" dxfId="201" priority="27">
      <formula>$AM$22=0</formula>
    </cfRule>
  </conditionalFormatting>
  <conditionalFormatting sqref="Q22 T22">
    <cfRule type="expression" dxfId="200" priority="28">
      <formula>$AO$22=3</formula>
    </cfRule>
    <cfRule type="expression" dxfId="199" priority="46">
      <formula>$AM$22=0</formula>
    </cfRule>
  </conditionalFormatting>
  <conditionalFormatting sqref="V30:W30">
    <cfRule type="cellIs" dxfId="198" priority="4" operator="equal">
      <formula>0</formula>
    </cfRule>
  </conditionalFormatting>
  <conditionalFormatting sqref="W8">
    <cfRule type="expression" dxfId="197" priority="21">
      <formula>ISBLANK(W8)</formula>
    </cfRule>
  </conditionalFormatting>
  <conditionalFormatting sqref="W46">
    <cfRule type="expression" dxfId="196" priority="15">
      <formula>ISBLANK(W46)</formula>
    </cfRule>
  </conditionalFormatting>
  <conditionalFormatting sqref="AB30">
    <cfRule type="cellIs" dxfId="195" priority="554" operator="equal">
      <formula>0</formula>
    </cfRule>
    <cfRule type="cellIs" dxfId="194" priority="553" operator="greaterThan">
      <formula>$K$30</formula>
    </cfRule>
  </conditionalFormatting>
  <conditionalFormatting sqref="AC51">
    <cfRule type="expression" dxfId="193" priority="17">
      <formula>ISBLANK(AC51)</formula>
    </cfRule>
  </conditionalFormatting>
  <conditionalFormatting sqref="AD5:AJ5">
    <cfRule type="cellIs" dxfId="192" priority="3" operator="equal">
      <formula>0</formula>
    </cfRule>
  </conditionalFormatting>
  <conditionalFormatting sqref="AE22">
    <cfRule type="expression" dxfId="191" priority="8">
      <formula>ISBLANK(AE22)</formula>
    </cfRule>
    <cfRule type="expression" dxfId="190" priority="7">
      <formula>$AO$22=2</formula>
    </cfRule>
    <cfRule type="expression" dxfId="189" priority="6">
      <formula>$AO$22=1</formula>
    </cfRule>
  </conditionalFormatting>
  <conditionalFormatting sqref="AE6:AJ6 E6:Y7 AE7 AE8:AJ8 E9:Y10 AE10:AJ10">
    <cfRule type="expression" dxfId="188" priority="59">
      <formula>ISBLANK(E6)</formula>
    </cfRule>
  </conditionalFormatting>
  <conditionalFormatting sqref="AI22">
    <cfRule type="expression" dxfId="187" priority="9">
      <formula>$AM$22=0</formula>
    </cfRule>
    <cfRule type="expression" dxfId="186" priority="10">
      <formula>$AN$25=3</formula>
    </cfRule>
  </conditionalFormatting>
  <printOptions horizontalCentered="1"/>
  <pageMargins left="0.25" right="0.25" top="0.25" bottom="0.2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0012B665-D00B-479D-9EF0-5EF5D520CD1F}">
          <x14:formula1>
            <xm:f>Tables!$B$8</xm:f>
          </x14:formula1>
          <xm:sqref>A1:AL30 AD42:AL42 B36:AJ41 A31:A41 AK31:AL41 A51:AH51 A52:AL1048576 A48:I48 J47:AL48 A44:Y47 Z43:AL46 A43:AC43 C31:AJ31 B31:B32 AI49:AL51 A49:A50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7886-4BEF-40BC-AC09-9B366577C9BE}">
  <sheetPr codeName="Sheet4">
    <tabColor theme="8" tint="0.39997558519241921"/>
  </sheetPr>
  <dimension ref="A1:BZ53"/>
  <sheetViews>
    <sheetView showGridLines="0" showRowColHeaders="0" showZeros="0" zoomScale="150" zoomScaleNormal="150" workbookViewId="0">
      <selection activeCell="AE6" sqref="AE6:AJ6"/>
    </sheetView>
  </sheetViews>
  <sheetFormatPr defaultColWidth="0" defaultRowHeight="0" customHeight="1" zeroHeight="1" x14ac:dyDescent="0.3"/>
  <cols>
    <col min="1" max="1" width="1.77734375" style="2" customWidth="1"/>
    <col min="2" max="38" width="2.77734375" style="2" customWidth="1"/>
    <col min="39" max="39" width="4.6640625" style="50" hidden="1" customWidth="1"/>
    <col min="40" max="41" width="4.77734375" style="50" hidden="1" customWidth="1"/>
    <col min="42" max="77" width="2.77734375" style="2" customWidth="1"/>
    <col min="78" max="16384" width="8.88671875" style="2" hidden="1"/>
  </cols>
  <sheetData>
    <row r="1" spans="2:77" ht="15" customHeight="1" x14ac:dyDescent="0.3">
      <c r="G1" s="3"/>
      <c r="H1" s="3"/>
      <c r="I1" s="3"/>
      <c r="J1" s="3"/>
      <c r="K1" s="3"/>
      <c r="L1" s="3"/>
      <c r="M1" s="3"/>
      <c r="N1" s="3"/>
      <c r="O1" s="3"/>
      <c r="P1" s="134" t="s">
        <v>160</v>
      </c>
      <c r="Q1" s="134"/>
      <c r="R1" s="134"/>
      <c r="S1" s="134"/>
      <c r="T1" s="134"/>
      <c r="U1" s="134"/>
      <c r="V1" s="134"/>
      <c r="W1" s="134"/>
      <c r="X1" s="134"/>
      <c r="Y1" s="134"/>
      <c r="Z1" s="134"/>
      <c r="AA1" s="134"/>
      <c r="AB1" s="134"/>
      <c r="AC1" s="134"/>
      <c r="AD1" s="134"/>
      <c r="AE1" s="134"/>
      <c r="AF1" s="134"/>
      <c r="AG1" s="134"/>
      <c r="AH1" s="134"/>
      <c r="AI1" s="134"/>
      <c r="AJ1" s="134"/>
      <c r="AK1" s="134"/>
      <c r="AY1" s="38"/>
      <c r="AZ1" s="38"/>
      <c r="BA1" s="38"/>
      <c r="BB1" s="38"/>
      <c r="BC1" s="38"/>
      <c r="BD1" s="38"/>
      <c r="BE1" s="38"/>
      <c r="BF1" s="134" t="str">
        <f>P1</f>
        <v>Form 1B.2 - Impervious Area Waiver
As-Built Certification Form</v>
      </c>
      <c r="BG1" s="134"/>
      <c r="BH1" s="134"/>
      <c r="BI1" s="134"/>
      <c r="BJ1" s="134"/>
      <c r="BK1" s="134"/>
      <c r="BL1" s="134"/>
      <c r="BM1" s="134"/>
      <c r="BN1" s="134"/>
      <c r="BO1" s="134"/>
      <c r="BP1" s="134"/>
      <c r="BQ1" s="134"/>
      <c r="BR1" s="134"/>
      <c r="BS1" s="134"/>
      <c r="BT1" s="134"/>
      <c r="BU1" s="134"/>
      <c r="BV1" s="134"/>
      <c r="BW1" s="134"/>
      <c r="BX1" s="134"/>
    </row>
    <row r="2" spans="2:77" ht="15" customHeight="1" x14ac:dyDescent="0.3">
      <c r="E2" s="3"/>
      <c r="F2" s="3"/>
      <c r="G2" s="3"/>
      <c r="H2" s="3"/>
      <c r="I2" s="3"/>
      <c r="J2" s="3"/>
      <c r="K2" s="3"/>
      <c r="L2" s="3"/>
      <c r="M2" s="3"/>
      <c r="N2" s="3"/>
      <c r="O2" s="3"/>
      <c r="P2" s="134"/>
      <c r="Q2" s="134"/>
      <c r="R2" s="134"/>
      <c r="S2" s="134"/>
      <c r="T2" s="134"/>
      <c r="U2" s="134"/>
      <c r="V2" s="134"/>
      <c r="W2" s="134"/>
      <c r="X2" s="134"/>
      <c r="Y2" s="134"/>
      <c r="Z2" s="134"/>
      <c r="AA2" s="134"/>
      <c r="AB2" s="134"/>
      <c r="AC2" s="134"/>
      <c r="AD2" s="134"/>
      <c r="AE2" s="134"/>
      <c r="AF2" s="134"/>
      <c r="AG2" s="134"/>
      <c r="AH2" s="134"/>
      <c r="AI2" s="134"/>
      <c r="AJ2" s="134"/>
      <c r="AK2" s="134"/>
      <c r="AX2" s="38"/>
      <c r="AY2" s="38"/>
      <c r="AZ2" s="38"/>
      <c r="BA2" s="38"/>
      <c r="BB2" s="38"/>
      <c r="BC2" s="38"/>
      <c r="BD2" s="38"/>
      <c r="BE2" s="38"/>
      <c r="BF2" s="134"/>
      <c r="BG2" s="134"/>
      <c r="BH2" s="134"/>
      <c r="BI2" s="134"/>
      <c r="BJ2" s="134"/>
      <c r="BK2" s="134"/>
      <c r="BL2" s="134"/>
      <c r="BM2" s="134"/>
      <c r="BN2" s="134"/>
      <c r="BO2" s="134"/>
      <c r="BP2" s="134"/>
      <c r="BQ2" s="134"/>
      <c r="BR2" s="134"/>
      <c r="BS2" s="134"/>
      <c r="BT2" s="134"/>
      <c r="BU2" s="134"/>
      <c r="BV2" s="134"/>
      <c r="BW2" s="134"/>
      <c r="BX2" s="134"/>
    </row>
    <row r="3" spans="2:77" ht="15" customHeight="1" x14ac:dyDescent="0.3">
      <c r="E3" s="3"/>
      <c r="F3" s="3"/>
      <c r="G3" s="3"/>
      <c r="H3" s="3"/>
      <c r="I3" s="3"/>
      <c r="J3" s="3"/>
      <c r="K3" s="3"/>
      <c r="L3" s="3"/>
      <c r="M3" s="3"/>
      <c r="N3" s="3"/>
      <c r="O3" s="3"/>
      <c r="P3" s="134"/>
      <c r="Q3" s="134"/>
      <c r="R3" s="134"/>
      <c r="S3" s="134"/>
      <c r="T3" s="134"/>
      <c r="U3" s="134"/>
      <c r="V3" s="134"/>
      <c r="W3" s="134"/>
      <c r="X3" s="134"/>
      <c r="Y3" s="134"/>
      <c r="Z3" s="134"/>
      <c r="AA3" s="134"/>
      <c r="AB3" s="134"/>
      <c r="AC3" s="134"/>
      <c r="AD3" s="134"/>
      <c r="AE3" s="134"/>
      <c r="AF3" s="134"/>
      <c r="AG3" s="134"/>
      <c r="AH3" s="134"/>
      <c r="AI3" s="134"/>
      <c r="AJ3" s="134"/>
      <c r="AK3" s="134"/>
      <c r="AX3" s="38"/>
      <c r="AY3" s="38"/>
      <c r="AZ3" s="38"/>
      <c r="BA3" s="38"/>
      <c r="BB3" s="38"/>
      <c r="BC3" s="38"/>
      <c r="BD3" s="38"/>
      <c r="BE3" s="38"/>
      <c r="BF3" s="134"/>
      <c r="BG3" s="134"/>
      <c r="BH3" s="134"/>
      <c r="BI3" s="134"/>
      <c r="BJ3" s="134"/>
      <c r="BK3" s="134"/>
      <c r="BL3" s="134"/>
      <c r="BM3" s="134"/>
      <c r="BN3" s="134"/>
      <c r="BO3" s="134"/>
      <c r="BP3" s="134"/>
      <c r="BQ3" s="134"/>
      <c r="BR3" s="134"/>
      <c r="BS3" s="134"/>
      <c r="BT3" s="134"/>
      <c r="BU3" s="134"/>
      <c r="BV3" s="134"/>
      <c r="BW3" s="134"/>
      <c r="BX3" s="134"/>
    </row>
    <row r="4" spans="2:77" ht="15" customHeight="1" x14ac:dyDescent="0.3">
      <c r="E4" s="3"/>
      <c r="F4" s="3"/>
      <c r="G4" s="3"/>
      <c r="H4" s="3"/>
      <c r="I4" s="3"/>
      <c r="J4" s="3"/>
      <c r="K4" s="3"/>
      <c r="L4" s="3"/>
      <c r="M4" s="3"/>
      <c r="N4" s="3"/>
      <c r="O4" s="3"/>
      <c r="P4" s="134"/>
      <c r="Q4" s="134"/>
      <c r="R4" s="134"/>
      <c r="S4" s="134"/>
      <c r="T4" s="134"/>
      <c r="U4" s="134"/>
      <c r="V4" s="134"/>
      <c r="W4" s="134"/>
      <c r="X4" s="134"/>
      <c r="Y4" s="134"/>
      <c r="Z4" s="134"/>
      <c r="AA4" s="134"/>
      <c r="AB4" s="134"/>
      <c r="AC4" s="134"/>
      <c r="AD4" s="134"/>
      <c r="AE4" s="134"/>
      <c r="AF4" s="134"/>
      <c r="AG4" s="134"/>
      <c r="AH4" s="134"/>
      <c r="AI4" s="134"/>
      <c r="AJ4" s="134"/>
      <c r="AK4" s="134"/>
      <c r="AX4" s="38"/>
      <c r="AY4" s="38"/>
      <c r="AZ4" s="38"/>
      <c r="BA4" s="38"/>
      <c r="BB4" s="38"/>
      <c r="BC4" s="38"/>
      <c r="BD4" s="38"/>
      <c r="BE4" s="38"/>
      <c r="BF4" s="134"/>
      <c r="BG4" s="134"/>
      <c r="BH4" s="134"/>
      <c r="BI4" s="134"/>
      <c r="BJ4" s="134"/>
      <c r="BK4" s="134"/>
      <c r="BL4" s="134"/>
      <c r="BM4" s="134"/>
      <c r="BN4" s="134"/>
      <c r="BO4" s="134"/>
      <c r="BP4" s="134"/>
      <c r="BQ4" s="134"/>
      <c r="BR4" s="134"/>
      <c r="BS4" s="134"/>
      <c r="BT4" s="134"/>
      <c r="BU4" s="134"/>
      <c r="BV4" s="134"/>
      <c r="BW4" s="134"/>
      <c r="BX4" s="134"/>
    </row>
    <row r="5" spans="2:77" ht="15" customHeight="1" x14ac:dyDescent="0.3">
      <c r="B5" s="6" t="s">
        <v>33</v>
      </c>
      <c r="C5" s="6"/>
      <c r="D5" s="6"/>
      <c r="AC5" s="7" t="s">
        <v>169</v>
      </c>
      <c r="AD5" s="183">
        <f>'Form 1B.1 - Imp. Area'!AD5</f>
        <v>0</v>
      </c>
      <c r="AE5" s="183"/>
      <c r="AF5" s="183"/>
      <c r="AG5" s="183"/>
      <c r="AH5" s="183"/>
      <c r="AI5" s="183"/>
      <c r="AJ5" s="183"/>
      <c r="AP5" s="135" t="s">
        <v>4</v>
      </c>
      <c r="AQ5" s="135"/>
      <c r="AR5" s="135"/>
      <c r="AS5" s="135"/>
      <c r="AT5" s="135"/>
      <c r="AU5" s="135"/>
      <c r="AV5" s="135"/>
      <c r="AW5" s="135"/>
      <c r="AX5" s="135"/>
      <c r="AY5" s="135"/>
      <c r="AZ5" s="135"/>
      <c r="BA5" s="135"/>
      <c r="BB5" s="135"/>
      <c r="BC5" s="135"/>
    </row>
    <row r="6" spans="2:77" ht="15" customHeight="1" x14ac:dyDescent="0.3">
      <c r="D6" s="7" t="s">
        <v>21</v>
      </c>
      <c r="E6" s="174">
        <f>'Form 1B.1 - Imp. Area'!E6</f>
        <v>0</v>
      </c>
      <c r="F6" s="174"/>
      <c r="G6" s="174"/>
      <c r="H6" s="174"/>
      <c r="I6" s="174"/>
      <c r="J6" s="174"/>
      <c r="K6" s="174"/>
      <c r="L6" s="174"/>
      <c r="M6" s="174"/>
      <c r="N6" s="174"/>
      <c r="O6" s="174"/>
      <c r="P6" s="174"/>
      <c r="Q6" s="174"/>
      <c r="R6" s="174"/>
      <c r="S6" s="174"/>
      <c r="T6" s="174"/>
      <c r="U6" s="174"/>
      <c r="V6" s="174"/>
      <c r="W6" s="174"/>
      <c r="X6" s="174"/>
      <c r="Y6" s="174"/>
      <c r="AD6" s="7" t="s">
        <v>25</v>
      </c>
      <c r="AE6" s="136"/>
      <c r="AF6" s="136"/>
      <c r="AG6" s="136"/>
      <c r="AH6" s="136"/>
      <c r="AI6" s="136"/>
      <c r="AJ6" s="136"/>
      <c r="AP6" s="135"/>
      <c r="AQ6" s="135"/>
      <c r="AR6" s="135"/>
      <c r="AS6" s="135"/>
      <c r="AT6" s="135"/>
      <c r="AU6" s="135"/>
      <c r="AV6" s="135"/>
      <c r="AW6" s="135"/>
      <c r="AX6" s="135"/>
      <c r="AY6" s="135"/>
      <c r="AZ6" s="135"/>
      <c r="BA6" s="135"/>
      <c r="BB6" s="135"/>
      <c r="BC6" s="135"/>
      <c r="BD6" s="5"/>
      <c r="BE6" s="5"/>
      <c r="BF6" s="5"/>
      <c r="BG6" s="5"/>
      <c r="BH6" s="5"/>
      <c r="BI6" s="5"/>
      <c r="BJ6" s="5"/>
      <c r="BK6" s="5"/>
      <c r="BL6" s="5"/>
      <c r="BM6" s="5"/>
      <c r="BN6" s="5"/>
      <c r="BO6" s="5"/>
      <c r="BP6" s="5"/>
      <c r="BQ6" s="5"/>
      <c r="BR6" s="5"/>
      <c r="BS6" s="5"/>
      <c r="BT6" s="5"/>
      <c r="BU6" s="5"/>
      <c r="BV6" s="5"/>
      <c r="BW6" s="5"/>
      <c r="BX6" s="5"/>
      <c r="BY6" s="5"/>
    </row>
    <row r="7" spans="2:77" ht="15" customHeight="1" x14ac:dyDescent="0.3">
      <c r="D7" s="7" t="s">
        <v>22</v>
      </c>
      <c r="E7" s="175">
        <f>'Form 1B.1 - Imp. Area'!E7</f>
        <v>0</v>
      </c>
      <c r="F7" s="175"/>
      <c r="G7" s="175"/>
      <c r="H7" s="175"/>
      <c r="I7" s="175"/>
      <c r="J7" s="175"/>
      <c r="K7" s="175"/>
      <c r="L7" s="175"/>
      <c r="M7" s="175"/>
      <c r="N7" s="175"/>
      <c r="O7" s="175"/>
      <c r="P7" s="175"/>
      <c r="Q7" s="175"/>
      <c r="R7" s="175"/>
      <c r="S7" s="175"/>
      <c r="T7" s="175"/>
      <c r="U7" s="175"/>
      <c r="V7" s="175"/>
      <c r="W7" s="175"/>
      <c r="X7" s="175"/>
      <c r="Y7" s="175"/>
      <c r="AB7" s="7"/>
      <c r="AD7" s="7" t="s">
        <v>26</v>
      </c>
      <c r="AE7" s="176">
        <f>'Form 1B.1 - Imp. Area'!AE7</f>
        <v>0</v>
      </c>
      <c r="AF7" s="176"/>
      <c r="AG7" s="176"/>
      <c r="AH7" s="176"/>
      <c r="AI7" s="176"/>
      <c r="AJ7" s="176"/>
      <c r="AP7" s="40">
        <v>1</v>
      </c>
      <c r="AQ7" s="45" t="s">
        <v>163</v>
      </c>
      <c r="AR7" s="40"/>
      <c r="AS7" s="5"/>
      <c r="AT7" s="5"/>
      <c r="AU7" s="44"/>
      <c r="AV7" s="44"/>
      <c r="AW7" s="44"/>
      <c r="AX7" s="44"/>
      <c r="AY7" s="44"/>
      <c r="AZ7" s="44"/>
      <c r="BA7" s="8"/>
      <c r="BB7" s="8"/>
      <c r="BC7" s="8"/>
      <c r="BD7" s="8"/>
      <c r="BE7" s="8"/>
      <c r="BF7" s="8"/>
      <c r="BG7" s="8"/>
      <c r="BH7" s="8"/>
      <c r="BI7" s="8"/>
      <c r="BJ7" s="8"/>
      <c r="BK7" s="8"/>
      <c r="BL7" s="8"/>
      <c r="BM7" s="8"/>
      <c r="BN7" s="8"/>
      <c r="BO7" s="8"/>
      <c r="BP7" s="8"/>
      <c r="BQ7" s="8"/>
      <c r="BR7" s="8"/>
      <c r="BS7" s="8"/>
      <c r="BT7" s="8"/>
      <c r="BU7" s="8"/>
      <c r="BV7" s="8"/>
      <c r="BW7" s="8"/>
      <c r="BX7" s="8"/>
      <c r="BY7" s="8"/>
    </row>
    <row r="8" spans="2:77" ht="15" customHeight="1" x14ac:dyDescent="0.3">
      <c r="C8" s="9"/>
      <c r="D8" s="7" t="s">
        <v>111</v>
      </c>
      <c r="E8" s="175">
        <f>'Form 1B.1 - Imp. Area'!E8</f>
        <v>0</v>
      </c>
      <c r="F8" s="175"/>
      <c r="G8" s="175"/>
      <c r="H8" s="175"/>
      <c r="I8" s="175"/>
      <c r="J8" s="175"/>
      <c r="K8" s="175"/>
      <c r="L8" s="11"/>
      <c r="M8" s="11"/>
      <c r="N8" s="52" t="s">
        <v>112</v>
      </c>
      <c r="O8" s="175">
        <f>'Form 1B.1 - Imp. Area'!O8</f>
        <v>0</v>
      </c>
      <c r="P8" s="175"/>
      <c r="Q8" s="175"/>
      <c r="R8" s="175"/>
      <c r="S8" s="11"/>
      <c r="T8" s="11"/>
      <c r="U8" s="11"/>
      <c r="V8" s="52" t="s">
        <v>113</v>
      </c>
      <c r="W8" s="177">
        <f>'Form 1B.1 - Imp. Area'!W8</f>
        <v>0</v>
      </c>
      <c r="X8" s="177"/>
      <c r="Y8" s="177"/>
      <c r="Z8" s="9"/>
      <c r="AA8" s="9"/>
      <c r="AC8" s="9"/>
      <c r="AD8" s="7" t="s">
        <v>27</v>
      </c>
      <c r="AE8" s="178">
        <f>'Form 1B.1 - Imp. Area'!AE8</f>
        <v>0</v>
      </c>
      <c r="AF8" s="178"/>
      <c r="AG8" s="178"/>
      <c r="AH8" s="178"/>
      <c r="AI8" s="178"/>
      <c r="AJ8" s="178"/>
      <c r="AP8" s="44"/>
      <c r="AQ8" s="40" t="s">
        <v>5</v>
      </c>
      <c r="AR8" s="2" t="s">
        <v>195</v>
      </c>
      <c r="AT8" s="5"/>
      <c r="AU8" s="44"/>
      <c r="AV8" s="44"/>
      <c r="AW8" s="44"/>
      <c r="AX8" s="44"/>
      <c r="AY8" s="44"/>
      <c r="AZ8" s="44"/>
      <c r="BA8" s="8"/>
      <c r="BB8" s="8"/>
      <c r="BC8" s="8"/>
      <c r="BD8" s="8"/>
      <c r="BE8" s="8"/>
      <c r="BF8" s="8"/>
      <c r="BG8" s="8"/>
      <c r="BH8" s="8"/>
      <c r="BI8" s="8"/>
      <c r="BJ8" s="8"/>
      <c r="BK8" s="8"/>
      <c r="BL8" s="8"/>
      <c r="BM8" s="8"/>
      <c r="BN8" s="8"/>
      <c r="BO8" s="8"/>
      <c r="BP8" s="8"/>
      <c r="BQ8" s="8"/>
      <c r="BR8" s="8"/>
      <c r="BS8" s="8"/>
      <c r="BT8" s="8"/>
      <c r="BU8" s="8"/>
      <c r="BV8" s="8"/>
      <c r="BW8" s="8"/>
      <c r="BX8" s="8"/>
      <c r="BY8" s="8"/>
    </row>
    <row r="9" spans="2:77" ht="15" customHeight="1" x14ac:dyDescent="0.3">
      <c r="C9" s="9"/>
      <c r="D9" s="7" t="s">
        <v>23</v>
      </c>
      <c r="E9" s="175">
        <f>'Form 1B.1 - Imp. Area'!E9</f>
        <v>0</v>
      </c>
      <c r="F9" s="175"/>
      <c r="G9" s="175"/>
      <c r="H9" s="175"/>
      <c r="I9" s="175"/>
      <c r="J9" s="175"/>
      <c r="K9" s="175"/>
      <c r="L9" s="174"/>
      <c r="M9" s="174"/>
      <c r="N9" s="174"/>
      <c r="O9" s="175"/>
      <c r="P9" s="175"/>
      <c r="Q9" s="175"/>
      <c r="R9" s="175"/>
      <c r="S9" s="174"/>
      <c r="T9" s="174"/>
      <c r="U9" s="174"/>
      <c r="V9" s="174"/>
      <c r="W9" s="175"/>
      <c r="X9" s="175"/>
      <c r="Y9" s="175"/>
      <c r="Z9" s="9"/>
      <c r="AA9" s="9"/>
      <c r="AC9" s="9"/>
      <c r="AE9" s="11"/>
      <c r="AF9" s="11"/>
      <c r="AG9" s="11"/>
      <c r="AH9" s="11"/>
      <c r="AI9" s="11"/>
      <c r="AJ9" s="11"/>
      <c r="AQ9" s="40" t="s">
        <v>6</v>
      </c>
      <c r="AR9" s="2" t="s">
        <v>196</v>
      </c>
      <c r="AT9" s="5"/>
      <c r="AV9" s="40"/>
      <c r="AW9" s="40"/>
      <c r="AX9" s="40"/>
      <c r="AY9" s="40"/>
      <c r="AZ9" s="40"/>
      <c r="BA9" s="5"/>
      <c r="BB9" s="5"/>
      <c r="BC9" s="5"/>
      <c r="BD9" s="5"/>
      <c r="BE9" s="5"/>
      <c r="BF9" s="5"/>
      <c r="BG9" s="5"/>
      <c r="BH9" s="5"/>
      <c r="BI9" s="5"/>
      <c r="BJ9" s="5"/>
      <c r="BK9" s="5"/>
      <c r="BL9" s="5"/>
      <c r="BM9" s="5"/>
      <c r="BN9" s="5"/>
      <c r="BO9" s="5"/>
      <c r="BP9" s="5"/>
      <c r="BQ9" s="5"/>
      <c r="BR9" s="5"/>
      <c r="BS9" s="5"/>
      <c r="BT9" s="5"/>
      <c r="BU9" s="5"/>
      <c r="BV9" s="5"/>
      <c r="BW9" s="5"/>
      <c r="BX9" s="5"/>
      <c r="BY9" s="5"/>
    </row>
    <row r="10" spans="2:77" ht="15" customHeight="1" x14ac:dyDescent="0.3">
      <c r="C10" s="9"/>
      <c r="D10" s="7" t="s">
        <v>24</v>
      </c>
      <c r="E10" s="179">
        <f>'Form 1B.1 - Imp. Area'!E10</f>
        <v>0</v>
      </c>
      <c r="F10" s="175"/>
      <c r="G10" s="175"/>
      <c r="H10" s="175"/>
      <c r="I10" s="175"/>
      <c r="J10" s="175"/>
      <c r="K10" s="175"/>
      <c r="L10" s="175"/>
      <c r="M10" s="175"/>
      <c r="N10" s="175"/>
      <c r="O10" s="175"/>
      <c r="P10" s="175"/>
      <c r="Q10" s="175"/>
      <c r="R10" s="175"/>
      <c r="S10" s="175"/>
      <c r="T10" s="175"/>
      <c r="U10" s="175"/>
      <c r="V10" s="175"/>
      <c r="W10" s="175"/>
      <c r="X10" s="175"/>
      <c r="Y10" s="175"/>
      <c r="Z10" s="9"/>
      <c r="AA10" s="9"/>
      <c r="AC10" s="9"/>
      <c r="AD10" s="7" t="s">
        <v>28</v>
      </c>
      <c r="AE10" s="180">
        <f>'Form 1B.1 - Imp. Area'!AE10</f>
        <v>0</v>
      </c>
      <c r="AF10" s="180"/>
      <c r="AG10" s="180"/>
      <c r="AH10" s="180"/>
      <c r="AI10" s="180"/>
      <c r="AJ10" s="180"/>
      <c r="AQ10" s="10" t="s">
        <v>8</v>
      </c>
      <c r="AR10" s="2" t="s">
        <v>197</v>
      </c>
      <c r="AT10" s="5"/>
      <c r="AU10" s="40"/>
      <c r="AV10" s="40"/>
      <c r="AW10" s="40"/>
      <c r="AX10" s="40"/>
      <c r="AY10" s="40"/>
      <c r="AZ10" s="40"/>
      <c r="BA10" s="5"/>
      <c r="BB10" s="5"/>
      <c r="BC10" s="5"/>
      <c r="BD10" s="5"/>
      <c r="BE10" s="5"/>
      <c r="BF10" s="5"/>
      <c r="BG10" s="5"/>
      <c r="BH10" s="5"/>
      <c r="BI10" s="5"/>
      <c r="BJ10" s="5"/>
      <c r="BK10" s="5"/>
      <c r="BL10" s="5"/>
      <c r="BM10" s="5"/>
      <c r="BN10" s="5"/>
      <c r="BO10" s="5"/>
      <c r="BP10" s="5"/>
      <c r="BQ10" s="5"/>
      <c r="BR10" s="5"/>
      <c r="BS10" s="5"/>
      <c r="BT10" s="5"/>
      <c r="BU10" s="5"/>
      <c r="BV10" s="5"/>
      <c r="BW10" s="5"/>
      <c r="BX10" s="5"/>
      <c r="BY10" s="5"/>
    </row>
    <row r="11" spans="2:77" ht="4.95" customHeight="1" x14ac:dyDescent="0.3">
      <c r="AS11" s="5"/>
      <c r="AT11" s="5"/>
      <c r="AU11" s="44"/>
      <c r="AV11" s="40"/>
      <c r="AW11" s="40"/>
      <c r="AX11" s="40"/>
      <c r="AY11" s="40"/>
      <c r="AZ11" s="40"/>
      <c r="BA11" s="5"/>
      <c r="BB11" s="5"/>
      <c r="BC11" s="5"/>
      <c r="BD11" s="5"/>
      <c r="BE11" s="5"/>
      <c r="BF11" s="5"/>
      <c r="BG11" s="5"/>
      <c r="BH11" s="5"/>
      <c r="BI11" s="5"/>
      <c r="BJ11" s="5"/>
      <c r="BK11" s="5"/>
      <c r="BL11" s="5"/>
      <c r="BM11" s="5"/>
      <c r="BN11" s="5"/>
      <c r="BO11" s="5"/>
      <c r="BP11" s="5"/>
      <c r="BQ11" s="5"/>
      <c r="BR11" s="5"/>
      <c r="BS11" s="5"/>
      <c r="BT11" s="5"/>
      <c r="BU11" s="5"/>
      <c r="BV11" s="5"/>
      <c r="BW11" s="5"/>
      <c r="BX11" s="5"/>
      <c r="BY11" s="5"/>
    </row>
    <row r="12" spans="2:77" ht="15" customHeight="1" x14ac:dyDescent="0.3">
      <c r="B12" s="6" t="s">
        <v>210</v>
      </c>
      <c r="C12" s="7"/>
      <c r="H12" s="119"/>
      <c r="I12" s="2" t="s">
        <v>175</v>
      </c>
      <c r="N12" s="13"/>
      <c r="V12" s="119"/>
      <c r="W12" s="2" t="s">
        <v>181</v>
      </c>
      <c r="AP12" s="40"/>
      <c r="AQ12" s="10" t="s">
        <v>9</v>
      </c>
      <c r="AR12" s="2" t="s">
        <v>231</v>
      </c>
      <c r="AS12" s="40"/>
      <c r="AT12" s="40"/>
      <c r="AU12" s="40"/>
    </row>
    <row r="13" spans="2:77" ht="4.95" customHeight="1" x14ac:dyDescent="0.3">
      <c r="C13" s="7"/>
      <c r="D13" s="7"/>
      <c r="AP13" s="40"/>
      <c r="AS13" s="40"/>
      <c r="AT13" s="40"/>
      <c r="AU13" s="40"/>
      <c r="AV13" s="40"/>
      <c r="AW13" s="40"/>
      <c r="AX13" s="40"/>
      <c r="AY13" s="40"/>
      <c r="AZ13" s="40"/>
      <c r="BA13" s="5"/>
      <c r="BB13" s="5"/>
      <c r="BC13" s="5"/>
      <c r="BD13" s="5"/>
      <c r="BE13" s="5"/>
      <c r="BF13" s="5"/>
      <c r="BG13" s="5"/>
      <c r="BH13" s="5"/>
      <c r="BI13" s="5"/>
      <c r="BJ13" s="5"/>
      <c r="BK13" s="5"/>
      <c r="BL13" s="5"/>
      <c r="BM13" s="5"/>
      <c r="BN13" s="5"/>
      <c r="BO13" s="5"/>
      <c r="BP13" s="5"/>
      <c r="BQ13" s="5"/>
      <c r="BR13" s="5"/>
      <c r="BS13" s="5"/>
      <c r="BT13" s="5"/>
      <c r="BU13" s="5"/>
      <c r="BV13" s="5"/>
      <c r="BW13" s="5"/>
      <c r="BX13" s="5"/>
      <c r="BY13" s="5"/>
    </row>
    <row r="14" spans="2:77" ht="15" customHeight="1" x14ac:dyDescent="0.3">
      <c r="C14" s="7"/>
      <c r="D14" s="7"/>
      <c r="H14" s="119"/>
      <c r="I14" s="2" t="s">
        <v>176</v>
      </c>
      <c r="V14" s="119"/>
      <c r="W14" s="2" t="s">
        <v>229</v>
      </c>
      <c r="AP14" s="40">
        <v>2</v>
      </c>
      <c r="AQ14" s="48" t="s">
        <v>166</v>
      </c>
      <c r="AR14" s="40"/>
      <c r="AS14" s="5"/>
      <c r="AU14" s="40"/>
      <c r="AV14" s="40"/>
      <c r="AW14" s="40"/>
      <c r="AX14" s="40"/>
      <c r="AY14" s="40"/>
      <c r="AZ14" s="40"/>
      <c r="BA14" s="5"/>
      <c r="BB14" s="5"/>
      <c r="BC14" s="5"/>
      <c r="BD14" s="5"/>
      <c r="BE14" s="5"/>
      <c r="BF14" s="5"/>
      <c r="BG14" s="5"/>
      <c r="BH14" s="5"/>
      <c r="BI14" s="5"/>
      <c r="BJ14" s="5"/>
      <c r="BK14" s="5"/>
      <c r="BL14" s="5"/>
      <c r="BM14" s="5"/>
      <c r="BN14" s="5"/>
      <c r="BO14" s="5"/>
      <c r="BP14" s="5"/>
      <c r="BQ14" s="5"/>
      <c r="BR14" s="5"/>
      <c r="BS14" s="5"/>
      <c r="BT14" s="5"/>
      <c r="BU14" s="5"/>
      <c r="BV14" s="5"/>
      <c r="BW14" s="5"/>
      <c r="BX14" s="5"/>
      <c r="BY14" s="5"/>
    </row>
    <row r="15" spans="2:77" ht="15" customHeight="1" x14ac:dyDescent="0.3">
      <c r="AP15" s="40"/>
      <c r="AQ15" s="40" t="s">
        <v>5</v>
      </c>
      <c r="AR15" s="48" t="s">
        <v>198</v>
      </c>
      <c r="AS15" s="5"/>
      <c r="AU15" s="40"/>
      <c r="AV15" s="40"/>
      <c r="AW15" s="40"/>
      <c r="AX15" s="40"/>
      <c r="AY15" s="40"/>
      <c r="AZ15" s="40"/>
      <c r="BA15" s="5"/>
      <c r="BB15" s="5"/>
      <c r="BC15" s="5"/>
      <c r="BD15" s="5"/>
      <c r="BE15" s="5"/>
      <c r="BF15" s="5"/>
      <c r="BG15" s="5"/>
      <c r="BH15" s="5"/>
      <c r="BI15" s="5"/>
      <c r="BJ15" s="5"/>
      <c r="BK15" s="5"/>
      <c r="BL15" s="5"/>
      <c r="BM15" s="5"/>
      <c r="BN15" s="5"/>
      <c r="BO15" s="5"/>
      <c r="BP15" s="5"/>
      <c r="BQ15" s="5"/>
      <c r="BR15" s="5"/>
      <c r="BS15" s="5"/>
      <c r="BT15" s="5"/>
      <c r="BU15" s="5"/>
      <c r="BV15" s="5"/>
      <c r="BW15" s="5"/>
      <c r="BX15" s="5"/>
      <c r="BY15" s="5"/>
    </row>
    <row r="16" spans="2:77" ht="15" customHeight="1" x14ac:dyDescent="0.3">
      <c r="B16" s="6" t="s">
        <v>34</v>
      </c>
      <c r="P16" s="7" t="s">
        <v>44</v>
      </c>
      <c r="Q16" s="114">
        <f>'Form 1B.1 - Imp. Area'!Q22</f>
        <v>0</v>
      </c>
      <c r="R16" s="9" t="s">
        <v>45</v>
      </c>
      <c r="S16" s="25"/>
      <c r="T16" s="114">
        <f>'Form 1B.1 - Imp. Area'!T22</f>
        <v>0</v>
      </c>
      <c r="U16" s="9" t="s">
        <v>46</v>
      </c>
      <c r="AD16" s="59" t="s">
        <v>226</v>
      </c>
      <c r="AE16" s="173">
        <f>'Form 1B.1 - Imp. Area'!AE22</f>
        <v>0</v>
      </c>
      <c r="AF16" s="173"/>
      <c r="AG16" s="173"/>
      <c r="AH16" s="173"/>
      <c r="AI16" s="165" t="str">
        <f t="shared" ref="AI16" si="0">IF($AN$19=0,"Units?",IF($AN$19=1,"ac",IF($AN$19=2,"sq-ft","Error")))</f>
        <v>Units?</v>
      </c>
      <c r="AJ16" s="165"/>
      <c r="AM16" s="51">
        <f>'Form 1B.1 - Imp. Area'!AM22</f>
        <v>0</v>
      </c>
      <c r="AN16" s="51">
        <f>'Form 1B.1 - Imp. Area'!AN22</f>
        <v>0</v>
      </c>
      <c r="AO16" s="51">
        <f>'Form 1B.1 - Imp. Area'!AO22</f>
        <v>1</v>
      </c>
      <c r="AP16" s="40"/>
      <c r="AQ16" s="40" t="s">
        <v>6</v>
      </c>
      <c r="AR16" s="48" t="s">
        <v>199</v>
      </c>
      <c r="AS16" s="5"/>
      <c r="AV16" s="40"/>
      <c r="AW16" s="40"/>
      <c r="AX16" s="40"/>
      <c r="AY16" s="40"/>
      <c r="AZ16" s="40"/>
      <c r="BA16" s="5"/>
      <c r="BB16" s="5"/>
      <c r="BC16" s="5"/>
      <c r="BD16" s="5"/>
      <c r="BE16" s="5"/>
      <c r="BF16" s="5"/>
      <c r="BG16" s="5"/>
      <c r="BH16" s="5"/>
      <c r="BI16" s="5"/>
      <c r="BJ16" s="5"/>
      <c r="BK16" s="5"/>
      <c r="BL16" s="5"/>
      <c r="BM16" s="5"/>
      <c r="BN16" s="5"/>
      <c r="BO16" s="5"/>
      <c r="BP16" s="5"/>
      <c r="BQ16" s="5"/>
      <c r="BR16" s="5"/>
      <c r="BS16" s="5"/>
      <c r="BT16" s="5"/>
      <c r="BU16" s="5"/>
      <c r="BV16" s="5"/>
      <c r="BW16" s="5"/>
      <c r="BX16" s="5"/>
      <c r="BY16" s="5"/>
    </row>
    <row r="17" spans="2:78" ht="15" customHeight="1" x14ac:dyDescent="0.3">
      <c r="B17" s="6"/>
      <c r="AQ17" s="40" t="s">
        <v>8</v>
      </c>
      <c r="AR17" s="48" t="s">
        <v>200</v>
      </c>
      <c r="AU17" s="40"/>
      <c r="AV17" s="40"/>
      <c r="AW17" s="40"/>
      <c r="AX17" s="40"/>
      <c r="AY17" s="40"/>
      <c r="AZ17" s="40"/>
      <c r="BA17" s="5"/>
      <c r="BB17" s="5"/>
      <c r="BC17" s="5"/>
      <c r="BD17" s="5"/>
      <c r="BE17" s="5"/>
      <c r="BF17" s="5"/>
      <c r="BG17" s="5"/>
      <c r="BH17" s="5"/>
      <c r="BI17" s="5"/>
      <c r="BJ17" s="5"/>
      <c r="BK17" s="5"/>
      <c r="BL17" s="5"/>
      <c r="BM17" s="5"/>
      <c r="BN17" s="5"/>
      <c r="BO17" s="5"/>
      <c r="BP17" s="5"/>
      <c r="BQ17" s="5"/>
      <c r="BR17" s="5"/>
      <c r="BS17" s="5"/>
      <c r="BT17" s="5"/>
      <c r="BU17" s="5"/>
      <c r="BV17" s="5"/>
      <c r="BW17" s="5"/>
      <c r="BX17" s="5"/>
      <c r="BY17" s="5"/>
    </row>
    <row r="18" spans="2:78" ht="15" customHeight="1" x14ac:dyDescent="0.3">
      <c r="B18" s="163" t="s">
        <v>114</v>
      </c>
      <c r="C18" s="163"/>
      <c r="D18" s="163"/>
      <c r="E18" s="163"/>
      <c r="F18" s="163"/>
      <c r="G18" s="163"/>
      <c r="H18" s="163"/>
      <c r="I18" s="163"/>
      <c r="J18" s="163"/>
      <c r="K18" s="163"/>
      <c r="L18" s="163"/>
      <c r="M18" s="163"/>
      <c r="N18" s="163" t="s">
        <v>115</v>
      </c>
      <c r="O18" s="163"/>
      <c r="P18" s="163"/>
      <c r="Q18" s="163"/>
      <c r="R18" s="163"/>
      <c r="S18" s="163"/>
      <c r="T18" s="163"/>
      <c r="U18" s="163"/>
      <c r="V18" s="163"/>
      <c r="W18" s="163"/>
      <c r="X18" s="163"/>
      <c r="Y18" s="163"/>
      <c r="Z18" s="163" t="s">
        <v>168</v>
      </c>
      <c r="AA18" s="163"/>
      <c r="AB18" s="163"/>
      <c r="AC18" s="163"/>
      <c r="AD18" s="163"/>
      <c r="AE18" s="163"/>
      <c r="AF18" s="163"/>
      <c r="AG18" s="163"/>
      <c r="AH18" s="163"/>
      <c r="AI18" s="163"/>
      <c r="AJ18" s="163"/>
      <c r="AK18" s="163"/>
      <c r="AN18" s="51">
        <f>'Form 1B.1 - Imp. Area'!AN24</f>
        <v>0</v>
      </c>
      <c r="AQ18" s="10" t="s">
        <v>9</v>
      </c>
      <c r="AR18" s="2" t="s">
        <v>194</v>
      </c>
      <c r="AS18" s="40"/>
      <c r="AT18" s="40"/>
      <c r="AU18" s="40"/>
      <c r="AV18" s="40"/>
      <c r="AW18" s="40"/>
      <c r="AX18" s="40"/>
      <c r="AY18" s="40"/>
      <c r="AZ18" s="40"/>
      <c r="BA18" s="5"/>
      <c r="BB18" s="5"/>
      <c r="BC18" s="5"/>
      <c r="BD18" s="5"/>
      <c r="BE18" s="5"/>
      <c r="BF18" s="5"/>
      <c r="BG18" s="5"/>
      <c r="BH18" s="5"/>
      <c r="BI18" s="5"/>
      <c r="BJ18" s="5"/>
      <c r="BK18" s="5"/>
      <c r="BL18" s="5"/>
      <c r="BM18" s="5"/>
      <c r="BN18" s="5"/>
      <c r="BO18" s="5"/>
      <c r="BP18" s="5"/>
      <c r="BQ18" s="5"/>
      <c r="BR18" s="5"/>
      <c r="BS18" s="5"/>
      <c r="BT18" s="5"/>
      <c r="BU18" s="5"/>
      <c r="BV18" s="5"/>
      <c r="BW18" s="5"/>
      <c r="BX18" s="5"/>
      <c r="BY18" s="5"/>
    </row>
    <row r="19" spans="2:78" ht="15" customHeight="1" x14ac:dyDescent="0.3">
      <c r="B19" s="7"/>
      <c r="H19" s="7" t="s">
        <v>217</v>
      </c>
      <c r="I19" s="173">
        <f>'Form 1B.1 - Imp. Area'!K25</f>
        <v>0</v>
      </c>
      <c r="J19" s="173"/>
      <c r="K19" s="173"/>
      <c r="L19" s="165" t="str">
        <f t="shared" ref="L19:L24" si="1">IF($AN$19=0,"Units?",IF($AN$19=1,"ac",IF($AN$19=2,"sq-ft","Error")))</f>
        <v>Units?</v>
      </c>
      <c r="M19" s="165"/>
      <c r="T19" s="7" t="s">
        <v>217</v>
      </c>
      <c r="U19" s="173">
        <f>'Form 1B.1 - Imp. Area'!AB25</f>
        <v>0</v>
      </c>
      <c r="V19" s="173"/>
      <c r="W19" s="173"/>
      <c r="X19" s="165" t="str">
        <f t="shared" ref="X19:X24" si="2">IF($AN$19=0,"Units?",IF($AN$19=1,"ac",IF($AN$19=2,"sq-ft","Error")))</f>
        <v>Units?</v>
      </c>
      <c r="Y19" s="165"/>
      <c r="AF19" s="7" t="s">
        <v>217</v>
      </c>
      <c r="AG19" s="167"/>
      <c r="AH19" s="167"/>
      <c r="AI19" s="167"/>
      <c r="AJ19" s="165" t="str">
        <f t="shared" ref="AJ19:AJ24" si="3">IF($AN$19=0,"Units?",IF($AN$19=1,"ac",IF($AN$19=2,"sq-ft","Error")))</f>
        <v>Units?</v>
      </c>
      <c r="AK19" s="165"/>
      <c r="AN19" s="51">
        <f>SUM(AN16:AN18)</f>
        <v>0</v>
      </c>
      <c r="AQ19" s="10" t="s">
        <v>7</v>
      </c>
      <c r="AR19" s="2" t="s">
        <v>193</v>
      </c>
      <c r="AS19" s="40"/>
      <c r="AT19" s="40"/>
      <c r="AU19" s="40"/>
      <c r="AV19" s="40"/>
      <c r="AW19" s="40"/>
      <c r="AX19" s="40"/>
      <c r="AY19" s="40"/>
      <c r="AZ19" s="40"/>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14"/>
    </row>
    <row r="20" spans="2:78" ht="15" customHeight="1" x14ac:dyDescent="0.3">
      <c r="B20" s="7"/>
      <c r="H20" s="7" t="s">
        <v>218</v>
      </c>
      <c r="I20" s="182">
        <f>'Form 1B.1 - Imp. Area'!K26</f>
        <v>0</v>
      </c>
      <c r="J20" s="182"/>
      <c r="K20" s="182"/>
      <c r="L20" s="165" t="str">
        <f t="shared" si="1"/>
        <v>Units?</v>
      </c>
      <c r="M20" s="165"/>
      <c r="T20" s="7" t="s">
        <v>218</v>
      </c>
      <c r="U20" s="182">
        <f>'Form 1B.1 - Imp. Area'!AB26</f>
        <v>0</v>
      </c>
      <c r="V20" s="182"/>
      <c r="W20" s="182"/>
      <c r="X20" s="165" t="str">
        <f t="shared" si="2"/>
        <v>Units?</v>
      </c>
      <c r="Y20" s="165"/>
      <c r="AF20" s="7" t="s">
        <v>218</v>
      </c>
      <c r="AG20" s="168"/>
      <c r="AH20" s="168"/>
      <c r="AI20" s="168"/>
      <c r="AJ20" s="165" t="str">
        <f t="shared" si="3"/>
        <v>Units?</v>
      </c>
      <c r="AK20" s="165"/>
      <c r="AP20" s="40">
        <v>3</v>
      </c>
      <c r="AQ20" s="45" t="s">
        <v>162</v>
      </c>
      <c r="AR20" s="15"/>
      <c r="AU20" s="40"/>
      <c r="AV20" s="40"/>
      <c r="AW20" s="40"/>
      <c r="AX20" s="40"/>
      <c r="AY20" s="40"/>
      <c r="AZ20" s="40"/>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14"/>
    </row>
    <row r="21" spans="2:78" ht="15" customHeight="1" x14ac:dyDescent="0.3">
      <c r="B21" s="7"/>
      <c r="H21" s="7" t="s">
        <v>35</v>
      </c>
      <c r="I21" s="182">
        <f>'Form 1B.1 - Imp. Area'!K27</f>
        <v>0</v>
      </c>
      <c r="J21" s="182"/>
      <c r="K21" s="182"/>
      <c r="L21" s="165" t="str">
        <f t="shared" si="1"/>
        <v>Units?</v>
      </c>
      <c r="M21" s="165"/>
      <c r="S21" s="9"/>
      <c r="T21" s="7" t="s">
        <v>35</v>
      </c>
      <c r="U21" s="182">
        <f>'Form 1B.1 - Imp. Area'!AB27</f>
        <v>0</v>
      </c>
      <c r="V21" s="182"/>
      <c r="W21" s="182"/>
      <c r="X21" s="165" t="str">
        <f t="shared" si="2"/>
        <v>Units?</v>
      </c>
      <c r="Y21" s="165"/>
      <c r="AE21" s="9"/>
      <c r="AF21" s="7" t="s">
        <v>35</v>
      </c>
      <c r="AG21" s="168"/>
      <c r="AH21" s="168"/>
      <c r="AI21" s="168"/>
      <c r="AJ21" s="165" t="str">
        <f t="shared" si="3"/>
        <v>Units?</v>
      </c>
      <c r="AK21" s="165"/>
      <c r="AP21" s="40"/>
      <c r="AQ21" s="40" t="s">
        <v>5</v>
      </c>
      <c r="AR21" s="15" t="s">
        <v>164</v>
      </c>
      <c r="AS21" s="40"/>
      <c r="AT21" s="40"/>
      <c r="AU21" s="40"/>
      <c r="AV21" s="40"/>
      <c r="AW21" s="40"/>
      <c r="AX21" s="40"/>
      <c r="AY21" s="40"/>
      <c r="AZ21" s="40"/>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14"/>
    </row>
    <row r="22" spans="2:78" ht="15" customHeight="1" x14ac:dyDescent="0.3">
      <c r="B22" s="7"/>
      <c r="H22" s="7" t="s">
        <v>36</v>
      </c>
      <c r="I22" s="182">
        <f>'Form 1B.1 - Imp. Area'!K28</f>
        <v>0</v>
      </c>
      <c r="J22" s="182"/>
      <c r="K22" s="182"/>
      <c r="L22" s="165" t="str">
        <f t="shared" si="1"/>
        <v>Units?</v>
      </c>
      <c r="M22" s="165"/>
      <c r="S22" s="9"/>
      <c r="T22" s="7" t="s">
        <v>36</v>
      </c>
      <c r="U22" s="182">
        <f>'Form 1B.1 - Imp. Area'!AB28</f>
        <v>0</v>
      </c>
      <c r="V22" s="182"/>
      <c r="W22" s="182"/>
      <c r="X22" s="165" t="str">
        <f t="shared" si="2"/>
        <v>Units?</v>
      </c>
      <c r="Y22" s="165"/>
      <c r="AE22" s="9"/>
      <c r="AF22" s="7" t="s">
        <v>36</v>
      </c>
      <c r="AG22" s="168"/>
      <c r="AH22" s="168"/>
      <c r="AI22" s="168"/>
      <c r="AJ22" s="165" t="str">
        <f t="shared" si="3"/>
        <v>Units?</v>
      </c>
      <c r="AK22" s="165"/>
      <c r="AQ22" s="10" t="s">
        <v>6</v>
      </c>
      <c r="AR22" s="2" t="s">
        <v>167</v>
      </c>
      <c r="AS22" s="40"/>
      <c r="AT22" s="40"/>
      <c r="AU22" s="40"/>
      <c r="AV22" s="40"/>
      <c r="AW22" s="40"/>
      <c r="AX22" s="40"/>
      <c r="AY22" s="40"/>
      <c r="AZ22" s="40"/>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14"/>
    </row>
    <row r="23" spans="2:78" ht="15" customHeight="1" thickBot="1" x14ac:dyDescent="0.35">
      <c r="B23" s="7"/>
      <c r="H23" s="7" t="s">
        <v>37</v>
      </c>
      <c r="I23" s="181">
        <f>'Form 1B.1 - Imp. Area'!K29</f>
        <v>0</v>
      </c>
      <c r="J23" s="181"/>
      <c r="K23" s="181"/>
      <c r="L23" s="165" t="str">
        <f t="shared" si="1"/>
        <v>Units?</v>
      </c>
      <c r="M23" s="165"/>
      <c r="S23" s="9"/>
      <c r="T23" s="7" t="s">
        <v>37</v>
      </c>
      <c r="U23" s="181">
        <f>'Form 1B.1 - Imp. Area'!AB29</f>
        <v>0</v>
      </c>
      <c r="V23" s="181"/>
      <c r="W23" s="181"/>
      <c r="X23" s="165" t="str">
        <f t="shared" si="2"/>
        <v>Units?</v>
      </c>
      <c r="Y23" s="165"/>
      <c r="AE23" s="9"/>
      <c r="AF23" s="7" t="s">
        <v>37</v>
      </c>
      <c r="AG23" s="169"/>
      <c r="AH23" s="169"/>
      <c r="AI23" s="169"/>
      <c r="AJ23" s="165" t="str">
        <f t="shared" si="3"/>
        <v>Units?</v>
      </c>
      <c r="AK23" s="165"/>
      <c r="AP23" s="40"/>
      <c r="AQ23" s="40"/>
      <c r="AR23" s="48"/>
      <c r="AS23" s="40"/>
      <c r="AT23" s="40"/>
      <c r="AU23" s="40"/>
      <c r="AV23" s="40"/>
      <c r="AW23" s="40"/>
      <c r="AX23" s="40"/>
      <c r="AY23" s="40"/>
      <c r="AZ23" s="40"/>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14"/>
    </row>
    <row r="24" spans="2:78" ht="15" customHeight="1" thickTop="1" x14ac:dyDescent="0.3">
      <c r="B24" s="7"/>
      <c r="C24" s="166">
        <f>IF(ISERROR(I24/$AE$16*100),0,I24/$AE$16*100)</f>
        <v>0</v>
      </c>
      <c r="D24" s="166"/>
      <c r="E24" s="61" t="s">
        <v>125</v>
      </c>
      <c r="H24" s="59" t="s">
        <v>38</v>
      </c>
      <c r="I24" s="170">
        <f>SUM(H19:K23)</f>
        <v>0</v>
      </c>
      <c r="J24" s="170"/>
      <c r="K24" s="170"/>
      <c r="L24" s="164" t="str">
        <f t="shared" si="1"/>
        <v>Units?</v>
      </c>
      <c r="M24" s="164"/>
      <c r="O24" s="166">
        <f>IF(ISERROR(U24/$AE$16*100),0,U24/$AE$16*100)</f>
        <v>0</v>
      </c>
      <c r="P24" s="166"/>
      <c r="Q24" s="61" t="s">
        <v>125</v>
      </c>
      <c r="T24" s="59" t="s">
        <v>38</v>
      </c>
      <c r="U24" s="170">
        <f>SUM(T19:W23)</f>
        <v>0</v>
      </c>
      <c r="V24" s="170"/>
      <c r="W24" s="170"/>
      <c r="X24" s="164" t="str">
        <f t="shared" si="2"/>
        <v>Units?</v>
      </c>
      <c r="Y24" s="164"/>
      <c r="AA24" s="166">
        <f>IF(ISERROR(AG24/$AE$16*100),0,AG24/$AE$16*100)</f>
        <v>0</v>
      </c>
      <c r="AB24" s="166"/>
      <c r="AC24" s="61" t="s">
        <v>125</v>
      </c>
      <c r="AF24" s="59" t="s">
        <v>38</v>
      </c>
      <c r="AG24" s="170">
        <f>SUM(AF19:AI23)</f>
        <v>0</v>
      </c>
      <c r="AH24" s="170"/>
      <c r="AI24" s="170"/>
      <c r="AJ24" s="164" t="str">
        <f t="shared" si="3"/>
        <v>Units?</v>
      </c>
      <c r="AK24" s="164"/>
      <c r="AQ24" s="40"/>
      <c r="AR24" s="48"/>
      <c r="AS24" s="40"/>
      <c r="AT24" s="40"/>
      <c r="AU24" s="40"/>
      <c r="AV24" s="40"/>
      <c r="AW24" s="40"/>
      <c r="AX24" s="40"/>
      <c r="AY24" s="40"/>
      <c r="AZ24" s="40"/>
      <c r="BA24" s="5"/>
      <c r="BB24" s="5"/>
      <c r="BC24" s="5"/>
      <c r="BD24" s="5"/>
      <c r="BE24" s="5"/>
      <c r="BF24" s="5"/>
      <c r="BG24" s="5"/>
      <c r="BH24" s="5"/>
      <c r="BI24" s="5"/>
      <c r="BJ24" s="5"/>
      <c r="BK24" s="5"/>
      <c r="BL24" s="5"/>
      <c r="BM24" s="5"/>
      <c r="BN24" s="5"/>
      <c r="BO24" s="5"/>
      <c r="BP24" s="5"/>
      <c r="BQ24" s="5"/>
      <c r="BR24" s="5"/>
      <c r="BS24" s="5"/>
      <c r="BT24" s="5"/>
      <c r="BU24" s="5"/>
      <c r="BV24" s="5"/>
      <c r="BW24" s="5"/>
      <c r="BX24" s="5"/>
      <c r="BY24" s="5"/>
    </row>
    <row r="25" spans="2:78" ht="15" customHeight="1" x14ac:dyDescent="0.3">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62"/>
      <c r="AI25" s="62"/>
      <c r="AJ25" s="62"/>
      <c r="AK25" s="61"/>
      <c r="AQ25" s="40"/>
      <c r="AR25" s="48"/>
      <c r="AS25" s="40"/>
      <c r="AT25" s="40"/>
      <c r="AU25" s="40"/>
      <c r="AV25" s="40"/>
      <c r="AW25" s="40"/>
      <c r="AX25" s="40"/>
      <c r="AY25" s="40"/>
      <c r="AZ25" s="40"/>
      <c r="BA25" s="5"/>
      <c r="BB25" s="5"/>
      <c r="BC25" s="5"/>
      <c r="BD25" s="5"/>
      <c r="BE25" s="5"/>
      <c r="BF25" s="5"/>
      <c r="BG25" s="5"/>
      <c r="BH25" s="5"/>
      <c r="BI25" s="5"/>
      <c r="BJ25" s="5"/>
      <c r="BK25" s="5"/>
      <c r="BL25" s="5"/>
      <c r="BM25" s="5"/>
      <c r="BN25" s="5"/>
      <c r="BO25" s="5"/>
      <c r="BP25" s="5"/>
      <c r="BQ25" s="5"/>
      <c r="BR25" s="5"/>
      <c r="BS25" s="5"/>
      <c r="BT25" s="5"/>
      <c r="BU25" s="5"/>
      <c r="BV25" s="5"/>
      <c r="BW25" s="5"/>
      <c r="BX25" s="5"/>
      <c r="BY25" s="5"/>
    </row>
    <row r="26" spans="2:78" ht="15" customHeight="1" x14ac:dyDescent="0.3">
      <c r="B26" s="1"/>
      <c r="E26" s="60" t="s">
        <v>157</v>
      </c>
      <c r="AP26" s="40"/>
      <c r="AQ26" s="10"/>
      <c r="AS26" s="40"/>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row>
    <row r="27" spans="2:78" ht="15" customHeight="1" x14ac:dyDescent="0.3">
      <c r="B27" s="148"/>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50"/>
      <c r="AP27" s="40"/>
      <c r="AQ27" s="48"/>
      <c r="AR27" s="40"/>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row>
    <row r="28" spans="2:78" ht="15" customHeight="1" x14ac:dyDescent="0.3">
      <c r="B28" s="151"/>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3"/>
      <c r="AP28" s="40"/>
      <c r="AQ28" s="40"/>
      <c r="AR28" s="48"/>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row>
    <row r="29" spans="2:78" ht="15" customHeight="1" x14ac:dyDescent="0.3">
      <c r="B29" s="151"/>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3"/>
      <c r="AP29" s="40"/>
      <c r="AQ29" s="40"/>
      <c r="AR29" s="48"/>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row>
    <row r="30" spans="2:78" ht="15" customHeight="1" x14ac:dyDescent="0.3">
      <c r="B30" s="151"/>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3"/>
      <c r="AP30" s="40"/>
      <c r="AQ30" s="40"/>
      <c r="AR30" s="48"/>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row>
    <row r="31" spans="2:78" ht="15" customHeight="1" x14ac:dyDescent="0.3">
      <c r="B31" s="154"/>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6"/>
      <c r="AQ31" s="10"/>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row>
    <row r="32" spans="2:78" ht="15" customHeight="1" x14ac:dyDescent="0.3">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P32" s="5"/>
      <c r="AQ32" s="48"/>
      <c r="AR32" s="49"/>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row>
    <row r="33" spans="2:77" ht="15" customHeight="1" x14ac:dyDescent="0.3">
      <c r="B33" s="6" t="s">
        <v>0</v>
      </c>
      <c r="C33" s="6"/>
      <c r="D33" s="6"/>
      <c r="AP33" s="5"/>
      <c r="AQ33" s="40"/>
      <c r="AR33" s="48"/>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row>
    <row r="34" spans="2:77" ht="15" customHeight="1" x14ac:dyDescent="0.3">
      <c r="B34" s="15" t="s">
        <v>161</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P34" s="5"/>
      <c r="AQ34" s="40"/>
      <c r="AR34" s="48"/>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row>
    <row r="35" spans="2:77" ht="15" customHeight="1" x14ac:dyDescent="0.3">
      <c r="B35" s="15" t="s">
        <v>177</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row>
    <row r="36" spans="2:77" ht="15" customHeight="1" x14ac:dyDescent="0.3">
      <c r="D36" s="7" t="s">
        <v>30</v>
      </c>
      <c r="E36" s="137"/>
      <c r="F36" s="137"/>
      <c r="G36" s="137"/>
      <c r="H36" s="137"/>
      <c r="I36" s="137"/>
      <c r="J36" s="137"/>
      <c r="K36" s="137"/>
      <c r="L36" s="137"/>
      <c r="M36" s="137"/>
      <c r="N36" s="137"/>
      <c r="O36" s="137"/>
      <c r="P36" s="137"/>
      <c r="Q36" s="137"/>
      <c r="R36" s="137"/>
      <c r="S36" s="137"/>
      <c r="T36" s="137"/>
      <c r="U36" s="137"/>
      <c r="V36" s="137"/>
      <c r="W36" s="137"/>
      <c r="X36" s="137"/>
      <c r="Y36" s="137"/>
      <c r="AB36" s="7" t="s">
        <v>124</v>
      </c>
      <c r="AC36" s="7"/>
      <c r="AD36" s="7"/>
      <c r="AE36" s="7"/>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row>
    <row r="37" spans="2:77" ht="15" customHeight="1" x14ac:dyDescent="0.3">
      <c r="D37" s="7" t="s">
        <v>21</v>
      </c>
      <c r="E37" s="143"/>
      <c r="F37" s="143"/>
      <c r="G37" s="143"/>
      <c r="H37" s="143"/>
      <c r="I37" s="143"/>
      <c r="J37" s="143"/>
      <c r="K37" s="143"/>
      <c r="L37" s="143"/>
      <c r="M37" s="143"/>
      <c r="N37" s="143"/>
      <c r="O37" s="143"/>
      <c r="P37" s="143"/>
      <c r="Q37" s="143"/>
      <c r="R37" s="143"/>
      <c r="S37" s="143"/>
      <c r="T37" s="143"/>
      <c r="U37" s="143"/>
      <c r="V37" s="143"/>
      <c r="W37" s="143"/>
      <c r="X37" s="143"/>
      <c r="Y37" s="143"/>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row>
    <row r="38" spans="2:77" ht="15" customHeight="1" x14ac:dyDescent="0.3">
      <c r="D38" s="7" t="s">
        <v>22</v>
      </c>
      <c r="E38" s="143"/>
      <c r="F38" s="143"/>
      <c r="G38" s="143"/>
      <c r="H38" s="143"/>
      <c r="I38" s="143"/>
      <c r="J38" s="143"/>
      <c r="K38" s="143"/>
      <c r="L38" s="143"/>
      <c r="M38" s="143"/>
      <c r="N38" s="143"/>
      <c r="O38" s="143"/>
      <c r="P38" s="143"/>
      <c r="Q38" s="143"/>
      <c r="R38" s="143"/>
      <c r="S38" s="143"/>
      <c r="T38" s="143"/>
      <c r="U38" s="143"/>
      <c r="V38" s="143"/>
      <c r="W38" s="143"/>
      <c r="X38" s="143"/>
      <c r="Y38" s="143"/>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row>
    <row r="39" spans="2:77" ht="15" customHeight="1" x14ac:dyDescent="0.3">
      <c r="D39" s="7" t="s">
        <v>111</v>
      </c>
      <c r="E39" s="143"/>
      <c r="F39" s="143"/>
      <c r="G39" s="143"/>
      <c r="H39" s="143"/>
      <c r="I39" s="143"/>
      <c r="J39" s="143"/>
      <c r="K39" s="143"/>
      <c r="L39" s="11"/>
      <c r="M39" s="11"/>
      <c r="N39" s="52" t="s">
        <v>112</v>
      </c>
      <c r="O39" s="143"/>
      <c r="P39" s="143"/>
      <c r="Q39" s="143"/>
      <c r="R39" s="143"/>
      <c r="S39" s="11"/>
      <c r="T39" s="11"/>
      <c r="U39" s="11"/>
      <c r="V39" s="52" t="s">
        <v>113</v>
      </c>
      <c r="W39" s="144"/>
      <c r="X39" s="144"/>
      <c r="Y39" s="144"/>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row>
    <row r="40" spans="2:77" ht="15" customHeight="1" x14ac:dyDescent="0.3">
      <c r="C40" s="12"/>
      <c r="D40" s="7" t="s">
        <v>24</v>
      </c>
      <c r="E40" s="158"/>
      <c r="F40" s="158"/>
      <c r="G40" s="158"/>
      <c r="H40" s="158"/>
      <c r="I40" s="158"/>
      <c r="J40" s="158"/>
      <c r="K40" s="158"/>
      <c r="L40" s="158"/>
      <c r="M40" s="158"/>
      <c r="N40" s="158"/>
      <c r="O40" s="158"/>
      <c r="P40" s="158"/>
      <c r="Q40" s="158"/>
      <c r="R40" s="158"/>
      <c r="S40" s="158"/>
      <c r="T40" s="158"/>
      <c r="U40" s="158"/>
      <c r="V40" s="158"/>
      <c r="W40" s="158"/>
      <c r="X40" s="158"/>
      <c r="Y40" s="158"/>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row>
    <row r="41" spans="2:77" ht="15" customHeight="1" x14ac:dyDescent="0.3">
      <c r="D41" s="7" t="s">
        <v>28</v>
      </c>
      <c r="E41" s="159"/>
      <c r="F41" s="159"/>
      <c r="G41" s="159"/>
      <c r="H41" s="159"/>
      <c r="I41" s="159"/>
      <c r="U41" s="37"/>
      <c r="V41" s="37"/>
      <c r="W41" s="37"/>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row>
    <row r="42" spans="2:77" ht="15" customHeight="1" x14ac:dyDescent="0.3">
      <c r="D42" s="7"/>
      <c r="E42" s="11"/>
      <c r="F42" s="11"/>
      <c r="G42" s="11"/>
      <c r="H42" s="11"/>
      <c r="I42" s="11"/>
      <c r="U42" s="37"/>
      <c r="V42" s="37"/>
      <c r="W42" s="37"/>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row>
    <row r="43" spans="2:77" ht="15" customHeight="1" x14ac:dyDescent="0.3">
      <c r="D43" s="7" t="s">
        <v>31</v>
      </c>
      <c r="E43" s="28"/>
      <c r="F43" s="28"/>
      <c r="G43" s="28"/>
      <c r="H43" s="28"/>
      <c r="I43" s="28"/>
      <c r="J43" s="28"/>
      <c r="K43" s="28"/>
      <c r="L43" s="28"/>
      <c r="M43" s="28"/>
      <c r="N43" s="28"/>
      <c r="O43" s="28"/>
      <c r="P43" s="28"/>
      <c r="Q43" s="28"/>
      <c r="R43" s="28"/>
      <c r="S43" s="28"/>
      <c r="T43" s="28"/>
      <c r="U43" s="37"/>
      <c r="V43" s="37"/>
      <c r="W43" s="37"/>
      <c r="AB43" s="7" t="s">
        <v>25</v>
      </c>
      <c r="AC43" s="136"/>
      <c r="AD43" s="136"/>
      <c r="AE43" s="136"/>
      <c r="AF43" s="136"/>
      <c r="AG43" s="136"/>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row>
    <row r="44" spans="2:77" ht="15" customHeight="1" x14ac:dyDescent="0.3">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row>
    <row r="45" spans="2:77" ht="15" customHeight="1" x14ac:dyDescent="0.3">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row>
    <row r="46" spans="2:77" ht="15" customHeight="1" x14ac:dyDescent="0.3">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row>
    <row r="47" spans="2:77" ht="15" customHeight="1" x14ac:dyDescent="0.3">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row>
    <row r="48" spans="2:77" ht="15" customHeight="1" x14ac:dyDescent="0.3">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row>
    <row r="49" spans="2:77" ht="15" customHeight="1" x14ac:dyDescent="0.3">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row>
    <row r="50" spans="2:77" ht="15" customHeight="1" x14ac:dyDescent="0.3">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row>
    <row r="51" spans="2:77" ht="15" customHeight="1" x14ac:dyDescent="0.3">
      <c r="B51" s="139">
        <f>Tables!F13</f>
        <v>45931</v>
      </c>
      <c r="C51" s="139"/>
      <c r="D51" s="139"/>
      <c r="E51" s="139"/>
      <c r="F51" s="139"/>
      <c r="G51" s="139"/>
      <c r="H51" s="139"/>
      <c r="R51" s="140" t="s">
        <v>48</v>
      </c>
      <c r="S51" s="140"/>
      <c r="T51" s="140"/>
      <c r="U51" s="140"/>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row>
    <row r="52" spans="2:77" ht="15" customHeight="1" x14ac:dyDescent="0.3">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row>
    <row r="53" spans="2:77" ht="15" customHeight="1" x14ac:dyDescent="0.3">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row>
  </sheetData>
  <sheetProtection algorithmName="SHA-512" hashValue="Bv33HlkKboWRiUbrT84WVQ1DCy4/TaKZ/X9OD68/G66PoJPUCNvJoHafR9C0mVSi3KLcQx1ni1c6xE0BgFv+3w==" saltValue="T2Hh1woLyi4dPxbVa3ru8w==" spinCount="100000" sheet="1" objects="1" scenarios="1" selectLockedCells="1"/>
  <mergeCells count="71">
    <mergeCell ref="AD5:AJ5"/>
    <mergeCell ref="AJ24:AK24"/>
    <mergeCell ref="N18:Y18"/>
    <mergeCell ref="Z18:AK18"/>
    <mergeCell ref="AJ21:AK21"/>
    <mergeCell ref="AG22:AI22"/>
    <mergeCell ref="AJ22:AK22"/>
    <mergeCell ref="AG19:AI19"/>
    <mergeCell ref="AJ19:AK19"/>
    <mergeCell ref="AG20:AI20"/>
    <mergeCell ref="AJ20:AK20"/>
    <mergeCell ref="AG21:AI21"/>
    <mergeCell ref="U23:W23"/>
    <mergeCell ref="U24:W24"/>
    <mergeCell ref="X22:Y22"/>
    <mergeCell ref="U22:W22"/>
    <mergeCell ref="L24:M24"/>
    <mergeCell ref="C24:D24"/>
    <mergeCell ref="E40:Y40"/>
    <mergeCell ref="E41:I41"/>
    <mergeCell ref="X24:Y24"/>
    <mergeCell ref="O24:P24"/>
    <mergeCell ref="I24:K24"/>
    <mergeCell ref="B51:H51"/>
    <mergeCell ref="R51:U51"/>
    <mergeCell ref="B27:AJ31"/>
    <mergeCell ref="E36:Y36"/>
    <mergeCell ref="E37:Y37"/>
    <mergeCell ref="E38:Y38"/>
    <mergeCell ref="E39:K39"/>
    <mergeCell ref="O39:R39"/>
    <mergeCell ref="W39:Y39"/>
    <mergeCell ref="AC43:AG43"/>
    <mergeCell ref="X21:Y21"/>
    <mergeCell ref="U20:W20"/>
    <mergeCell ref="U21:W21"/>
    <mergeCell ref="AA24:AB24"/>
    <mergeCell ref="AG24:AI24"/>
    <mergeCell ref="X20:Y20"/>
    <mergeCell ref="L22:M22"/>
    <mergeCell ref="L20:M20"/>
    <mergeCell ref="I20:K20"/>
    <mergeCell ref="I21:K21"/>
    <mergeCell ref="I22:K22"/>
    <mergeCell ref="L21:M21"/>
    <mergeCell ref="L23:M23"/>
    <mergeCell ref="X23:Y23"/>
    <mergeCell ref="I23:K23"/>
    <mergeCell ref="AG23:AI23"/>
    <mergeCell ref="AJ23:AK23"/>
    <mergeCell ref="B18:M18"/>
    <mergeCell ref="AE10:AJ10"/>
    <mergeCell ref="AE16:AH16"/>
    <mergeCell ref="AI16:AJ16"/>
    <mergeCell ref="L19:M19"/>
    <mergeCell ref="BF1:BX4"/>
    <mergeCell ref="AP5:BC6"/>
    <mergeCell ref="P1:AK4"/>
    <mergeCell ref="X19:Y19"/>
    <mergeCell ref="U19:W19"/>
    <mergeCell ref="E6:Y6"/>
    <mergeCell ref="AE6:AJ6"/>
    <mergeCell ref="E7:Y7"/>
    <mergeCell ref="AE7:AJ7"/>
    <mergeCell ref="E8:K8"/>
    <mergeCell ref="O8:R8"/>
    <mergeCell ref="W8:Y8"/>
    <mergeCell ref="AE8:AJ8"/>
    <mergeCell ref="I19:K19"/>
    <mergeCell ref="E9:Y9"/>
    <mergeCell ref="E10:Y10"/>
  </mergeCells>
  <conditionalFormatting sqref="B27:AJ31">
    <cfRule type="expression" dxfId="185" priority="45">
      <formula>#REF!=2</formula>
    </cfRule>
    <cfRule type="cellIs" priority="42" stopIfTrue="1" operator="greaterThan">
      <formula>0</formula>
    </cfRule>
  </conditionalFormatting>
  <conditionalFormatting sqref="C24:D24">
    <cfRule type="cellIs" dxfId="184" priority="21" operator="equal">
      <formula>0</formula>
    </cfRule>
  </conditionalFormatting>
  <conditionalFormatting sqref="E36:E37">
    <cfRule type="expression" dxfId="183" priority="34">
      <formula>ISBLANK(E36)</formula>
    </cfRule>
  </conditionalFormatting>
  <conditionalFormatting sqref="E39:E41">
    <cfRule type="expression" dxfId="182" priority="29">
      <formula>ISBLANK(E39)</formula>
    </cfRule>
  </conditionalFormatting>
  <conditionalFormatting sqref="E38:Y38">
    <cfRule type="expression" dxfId="181" priority="32">
      <formula>ISBLANK(E38)</formula>
    </cfRule>
  </conditionalFormatting>
  <conditionalFormatting sqref="H12 V12 H14">
    <cfRule type="expression" dxfId="180" priority="50">
      <formula>ISBLANK(H12)</formula>
    </cfRule>
  </conditionalFormatting>
  <conditionalFormatting sqref="I19:I24 U19:U24">
    <cfRule type="expression" dxfId="179" priority="6">
      <formula>$AO$16=1</formula>
    </cfRule>
    <cfRule type="expression" dxfId="178" priority="27">
      <formula>$AO$16=2</formula>
    </cfRule>
  </conditionalFormatting>
  <conditionalFormatting sqref="I24">
    <cfRule type="cellIs" dxfId="177" priority="48" operator="equal">
      <formula>0</formula>
    </cfRule>
  </conditionalFormatting>
  <conditionalFormatting sqref="I19:K23">
    <cfRule type="cellIs" dxfId="176" priority="28" operator="equal">
      <formula>0</formula>
    </cfRule>
  </conditionalFormatting>
  <conditionalFormatting sqref="L19:L24 X19:X24">
    <cfRule type="expression" dxfId="175" priority="53">
      <formula>$AN$19=3</formula>
    </cfRule>
  </conditionalFormatting>
  <conditionalFormatting sqref="L19:M24 X19:X24">
    <cfRule type="expression" dxfId="174" priority="38">
      <formula>$AM$16=0</formula>
    </cfRule>
  </conditionalFormatting>
  <conditionalFormatting sqref="O39">
    <cfRule type="expression" dxfId="173" priority="30">
      <formula>ISBLANK(O39)</formula>
    </cfRule>
  </conditionalFormatting>
  <conditionalFormatting sqref="O24:P24">
    <cfRule type="cellIs" dxfId="172" priority="20" operator="equal">
      <formula>0</formula>
    </cfRule>
  </conditionalFormatting>
  <conditionalFormatting sqref="Q16 T16">
    <cfRule type="expression" priority="4" stopIfTrue="1">
      <formula>$AM$16=1</formula>
    </cfRule>
    <cfRule type="cellIs" dxfId="170" priority="7" operator="equal">
      <formula>0</formula>
    </cfRule>
  </conditionalFormatting>
  <conditionalFormatting sqref="U24">
    <cfRule type="cellIs" dxfId="169" priority="573" operator="greaterThan">
      <formula>$I$24</formula>
    </cfRule>
    <cfRule type="cellIs" dxfId="168" priority="574" operator="equal">
      <formula>0</formula>
    </cfRule>
  </conditionalFormatting>
  <conditionalFormatting sqref="U19:W23">
    <cfRule type="cellIs" dxfId="167" priority="5" operator="equal">
      <formula>0</formula>
    </cfRule>
  </conditionalFormatting>
  <conditionalFormatting sqref="V14">
    <cfRule type="expression" dxfId="166" priority="10">
      <formula>ISBLANK(V14)</formula>
    </cfRule>
  </conditionalFormatting>
  <conditionalFormatting sqref="W39">
    <cfRule type="expression" dxfId="165" priority="31">
      <formula>ISBLANK(W39)</formula>
    </cfRule>
  </conditionalFormatting>
  <conditionalFormatting sqref="AA24:AB24">
    <cfRule type="cellIs" dxfId="164" priority="12" operator="equal">
      <formula>0</formula>
    </cfRule>
  </conditionalFormatting>
  <conditionalFormatting sqref="AC43">
    <cfRule type="expression" dxfId="163" priority="33">
      <formula>ISBLANK(AC43)</formula>
    </cfRule>
  </conditionalFormatting>
  <conditionalFormatting sqref="AD5:AJ5 E6:Y7 AE7:AJ8 E8:K8 O8:R8 W8:Y8 E9:Y10 AE10:AJ10">
    <cfRule type="cellIs" dxfId="162" priority="9" operator="equal">
      <formula>0</formula>
    </cfRule>
  </conditionalFormatting>
  <conditionalFormatting sqref="AE16">
    <cfRule type="expression" dxfId="161" priority="23">
      <formula>$AO$16=2</formula>
    </cfRule>
    <cfRule type="cellIs" dxfId="160" priority="24" operator="equal">
      <formula>0</formula>
    </cfRule>
    <cfRule type="expression" dxfId="159" priority="22">
      <formula>$AO$16=1</formula>
    </cfRule>
  </conditionalFormatting>
  <conditionalFormatting sqref="AE6:AJ6">
    <cfRule type="expression" dxfId="158" priority="8">
      <formula>ISBLANK(AE6)</formula>
    </cfRule>
  </conditionalFormatting>
  <conditionalFormatting sqref="AG19:AG23">
    <cfRule type="expression" dxfId="157" priority="15">
      <formula>ISBLANK(AG19)</formula>
    </cfRule>
  </conditionalFormatting>
  <conditionalFormatting sqref="AG19:AG24">
    <cfRule type="expression" dxfId="156" priority="14">
      <formula>$AO$16=2</formula>
    </cfRule>
    <cfRule type="expression" dxfId="155" priority="13">
      <formula>$AO$16=1</formula>
    </cfRule>
  </conditionalFormatting>
  <conditionalFormatting sqref="AG24">
    <cfRule type="cellIs" dxfId="154" priority="19" operator="equal">
      <formula>0</formula>
    </cfRule>
    <cfRule type="cellIs" dxfId="153" priority="18" operator="greaterThan">
      <formula>$I$24</formula>
    </cfRule>
  </conditionalFormatting>
  <conditionalFormatting sqref="AI16">
    <cfRule type="expression" dxfId="152" priority="2">
      <formula>$AN$19=3</formula>
    </cfRule>
    <cfRule type="expression" dxfId="151" priority="1">
      <formula>$AM$16=0</formula>
    </cfRule>
  </conditionalFormatting>
  <conditionalFormatting sqref="AJ19:AJ24">
    <cfRule type="expression" dxfId="150" priority="17">
      <formula>$AN$19=3</formula>
    </cfRule>
    <cfRule type="expression" dxfId="149" priority="16">
      <formula>$AM$16=0</formula>
    </cfRule>
  </conditionalFormatting>
  <printOptions horizontalCentered="1"/>
  <pageMargins left="0.25" right="0.25" top="0.25" bottom="0.25" header="0.3" footer="0.3"/>
  <pageSetup orientation="portrait" horizontalDpi="1200" verticalDpi="12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41AB23C7-E46B-4BB6-94D5-2BA05737789C}">
            <xm:f>'Form 1B.1 - Imp. Area'!$AO$22=3</xm:f>
            <x14:dxf>
              <fill>
                <patternFill>
                  <bgColor rgb="FFFF0000"/>
                </patternFill>
              </fill>
            </x14:dxf>
          </x14:cfRule>
          <xm:sqref>Q16 T16</xm:sqref>
        </x14:conditionalFormatting>
      </x14:conditionalFormattings>
    </ex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EA83E013-03CC-4F7C-B9CC-BDADAB0D21E1}">
          <x14:formula1>
            <xm:f>Tables!$B$8</xm:f>
          </x14:formula1>
          <xm:sqref>A1:AL1048576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6650B-2405-4A30-B0F5-705B9E5F59F5}">
  <sheetPr codeName="Sheet6">
    <tabColor rgb="FFFFC000"/>
  </sheetPr>
  <dimension ref="A1:BZ106"/>
  <sheetViews>
    <sheetView showGridLines="0" showRowColHeaders="0" showZeros="0" zoomScale="150" zoomScaleNormal="150" workbookViewId="0">
      <selection activeCell="AD5" sqref="AD5:AJ5"/>
    </sheetView>
  </sheetViews>
  <sheetFormatPr defaultColWidth="0" defaultRowHeight="0" customHeight="1" zeroHeight="1" x14ac:dyDescent="0.3"/>
  <cols>
    <col min="1" max="1" width="1.77734375" style="2" customWidth="1"/>
    <col min="2" max="36" width="2.77734375" style="2" customWidth="1"/>
    <col min="37" max="37" width="1.77734375" style="2" customWidth="1"/>
    <col min="38" max="38" width="2.77734375" style="2" customWidth="1"/>
    <col min="39" max="41" width="10.77734375" style="50" hidden="1" customWidth="1"/>
    <col min="42" max="77" width="2.77734375" style="2" customWidth="1"/>
    <col min="78" max="16384" width="8.88671875" style="2" hidden="1"/>
  </cols>
  <sheetData>
    <row r="1" spans="2:77" ht="15" customHeight="1" x14ac:dyDescent="0.3">
      <c r="G1" s="3"/>
      <c r="H1" s="3"/>
      <c r="I1" s="3"/>
      <c r="J1" s="3"/>
      <c r="K1" s="3"/>
      <c r="L1" s="3"/>
      <c r="M1" s="3"/>
      <c r="N1" s="3"/>
      <c r="O1" s="134" t="s">
        <v>203</v>
      </c>
      <c r="P1" s="134"/>
      <c r="Q1" s="134"/>
      <c r="R1" s="134"/>
      <c r="S1" s="134"/>
      <c r="T1" s="134"/>
      <c r="U1" s="134"/>
      <c r="V1" s="134"/>
      <c r="W1" s="134"/>
      <c r="X1" s="134"/>
      <c r="Y1" s="134"/>
      <c r="Z1" s="134"/>
      <c r="AA1" s="134"/>
      <c r="AB1" s="134"/>
      <c r="AC1" s="134"/>
      <c r="AD1" s="134"/>
      <c r="AE1" s="134"/>
      <c r="AF1" s="134"/>
      <c r="AG1" s="134"/>
      <c r="AH1" s="134"/>
      <c r="AI1" s="134"/>
      <c r="AJ1" s="134"/>
      <c r="AK1" s="134"/>
      <c r="AY1" s="38"/>
      <c r="AZ1" s="38"/>
      <c r="BA1" s="38"/>
      <c r="BB1" s="134" t="str">
        <f>O1</f>
        <v>Form 1D.1 - Non-Qualifying Development
Waiver Request Form</v>
      </c>
      <c r="BC1" s="134"/>
      <c r="BD1" s="134"/>
      <c r="BE1" s="134"/>
      <c r="BF1" s="134"/>
      <c r="BG1" s="134"/>
      <c r="BH1" s="134"/>
      <c r="BI1" s="134"/>
      <c r="BJ1" s="134"/>
      <c r="BK1" s="134"/>
      <c r="BL1" s="134"/>
      <c r="BM1" s="134"/>
      <c r="BN1" s="134"/>
      <c r="BO1" s="134"/>
      <c r="BP1" s="134"/>
      <c r="BQ1" s="134"/>
      <c r="BR1" s="134"/>
      <c r="BS1" s="134"/>
      <c r="BT1" s="134"/>
      <c r="BU1" s="134"/>
      <c r="BV1" s="134"/>
      <c r="BW1" s="134"/>
      <c r="BX1" s="134"/>
    </row>
    <row r="2" spans="2:77" ht="15" customHeight="1" x14ac:dyDescent="0.3">
      <c r="E2" s="3"/>
      <c r="F2" s="3"/>
      <c r="G2" s="3"/>
      <c r="H2" s="3"/>
      <c r="I2" s="3"/>
      <c r="J2" s="3"/>
      <c r="K2" s="3"/>
      <c r="L2" s="3"/>
      <c r="M2" s="3"/>
      <c r="N2" s="3"/>
      <c r="O2" s="134"/>
      <c r="P2" s="134"/>
      <c r="Q2" s="134"/>
      <c r="R2" s="134"/>
      <c r="S2" s="134"/>
      <c r="T2" s="134"/>
      <c r="U2" s="134"/>
      <c r="V2" s="134"/>
      <c r="W2" s="134"/>
      <c r="X2" s="134"/>
      <c r="Y2" s="134"/>
      <c r="Z2" s="134"/>
      <c r="AA2" s="134"/>
      <c r="AB2" s="134"/>
      <c r="AC2" s="134"/>
      <c r="AD2" s="134"/>
      <c r="AE2" s="134"/>
      <c r="AF2" s="134"/>
      <c r="AG2" s="134"/>
      <c r="AH2" s="134"/>
      <c r="AI2" s="134"/>
      <c r="AJ2" s="134"/>
      <c r="AK2" s="134"/>
      <c r="AX2" s="38"/>
      <c r="AY2" s="38"/>
      <c r="AZ2" s="38"/>
      <c r="BA2" s="38"/>
      <c r="BB2" s="134"/>
      <c r="BC2" s="134"/>
      <c r="BD2" s="134"/>
      <c r="BE2" s="134"/>
      <c r="BF2" s="134"/>
      <c r="BG2" s="134"/>
      <c r="BH2" s="134"/>
      <c r="BI2" s="134"/>
      <c r="BJ2" s="134"/>
      <c r="BK2" s="134"/>
      <c r="BL2" s="134"/>
      <c r="BM2" s="134"/>
      <c r="BN2" s="134"/>
      <c r="BO2" s="134"/>
      <c r="BP2" s="134"/>
      <c r="BQ2" s="134"/>
      <c r="BR2" s="134"/>
      <c r="BS2" s="134"/>
      <c r="BT2" s="134"/>
      <c r="BU2" s="134"/>
      <c r="BV2" s="134"/>
      <c r="BW2" s="134"/>
      <c r="BX2" s="134"/>
    </row>
    <row r="3" spans="2:77" ht="15" customHeight="1" x14ac:dyDescent="0.3">
      <c r="E3" s="3"/>
      <c r="F3" s="3"/>
      <c r="G3" s="3"/>
      <c r="H3" s="3"/>
      <c r="I3" s="3"/>
      <c r="J3" s="3"/>
      <c r="K3" s="3"/>
      <c r="L3" s="3"/>
      <c r="M3" s="3"/>
      <c r="N3" s="3"/>
      <c r="O3" s="134"/>
      <c r="P3" s="134"/>
      <c r="Q3" s="134"/>
      <c r="R3" s="134"/>
      <c r="S3" s="134"/>
      <c r="T3" s="134"/>
      <c r="U3" s="134"/>
      <c r="V3" s="134"/>
      <c r="W3" s="134"/>
      <c r="X3" s="134"/>
      <c r="Y3" s="134"/>
      <c r="Z3" s="134"/>
      <c r="AA3" s="134"/>
      <c r="AB3" s="134"/>
      <c r="AC3" s="134"/>
      <c r="AD3" s="134"/>
      <c r="AE3" s="134"/>
      <c r="AF3" s="134"/>
      <c r="AG3" s="134"/>
      <c r="AH3" s="134"/>
      <c r="AI3" s="134"/>
      <c r="AJ3" s="134"/>
      <c r="AK3" s="134"/>
      <c r="AX3" s="38"/>
      <c r="AY3" s="38"/>
      <c r="AZ3" s="38"/>
      <c r="BA3" s="38"/>
      <c r="BB3" s="134"/>
      <c r="BC3" s="134"/>
      <c r="BD3" s="134"/>
      <c r="BE3" s="134"/>
      <c r="BF3" s="134"/>
      <c r="BG3" s="134"/>
      <c r="BH3" s="134"/>
      <c r="BI3" s="134"/>
      <c r="BJ3" s="134"/>
      <c r="BK3" s="134"/>
      <c r="BL3" s="134"/>
      <c r="BM3" s="134"/>
      <c r="BN3" s="134"/>
      <c r="BO3" s="134"/>
      <c r="BP3" s="134"/>
      <c r="BQ3" s="134"/>
      <c r="BR3" s="134"/>
      <c r="BS3" s="134"/>
      <c r="BT3" s="134"/>
      <c r="BU3" s="134"/>
      <c r="BV3" s="134"/>
      <c r="BW3" s="134"/>
      <c r="BX3" s="134"/>
    </row>
    <row r="4" spans="2:77" ht="15" customHeight="1" x14ac:dyDescent="0.3">
      <c r="E4" s="3"/>
      <c r="F4" s="3"/>
      <c r="G4" s="3"/>
      <c r="H4" s="3"/>
      <c r="I4" s="3"/>
      <c r="J4" s="3"/>
      <c r="K4" s="3"/>
      <c r="L4" s="3"/>
      <c r="M4" s="3"/>
      <c r="N4" s="3"/>
      <c r="O4" s="134"/>
      <c r="P4" s="134"/>
      <c r="Q4" s="134"/>
      <c r="R4" s="134"/>
      <c r="S4" s="134"/>
      <c r="T4" s="134"/>
      <c r="U4" s="134"/>
      <c r="V4" s="134"/>
      <c r="W4" s="134"/>
      <c r="X4" s="134"/>
      <c r="Y4" s="134"/>
      <c r="Z4" s="134"/>
      <c r="AA4" s="134"/>
      <c r="AB4" s="134"/>
      <c r="AC4" s="134"/>
      <c r="AD4" s="134"/>
      <c r="AE4" s="134"/>
      <c r="AF4" s="134"/>
      <c r="AG4" s="134"/>
      <c r="AH4" s="134"/>
      <c r="AI4" s="134"/>
      <c r="AJ4" s="134"/>
      <c r="AK4" s="134"/>
      <c r="AX4" s="38"/>
      <c r="AY4" s="38"/>
      <c r="AZ4" s="38"/>
      <c r="BA4" s="38"/>
      <c r="BB4" s="134"/>
      <c r="BC4" s="134"/>
      <c r="BD4" s="134"/>
      <c r="BE4" s="134"/>
      <c r="BF4" s="134"/>
      <c r="BG4" s="134"/>
      <c r="BH4" s="134"/>
      <c r="BI4" s="134"/>
      <c r="BJ4" s="134"/>
      <c r="BK4" s="134"/>
      <c r="BL4" s="134"/>
      <c r="BM4" s="134"/>
      <c r="BN4" s="134"/>
      <c r="BO4" s="134"/>
      <c r="BP4" s="134"/>
      <c r="BQ4" s="134"/>
      <c r="BR4" s="134"/>
      <c r="BS4" s="134"/>
      <c r="BT4" s="134"/>
      <c r="BU4" s="134"/>
      <c r="BV4" s="134"/>
      <c r="BW4" s="134"/>
      <c r="BX4" s="134"/>
    </row>
    <row r="5" spans="2:77" ht="15" customHeight="1" x14ac:dyDescent="0.3">
      <c r="B5" s="6" t="s">
        <v>33</v>
      </c>
      <c r="C5" s="6"/>
      <c r="D5" s="6"/>
      <c r="AC5" s="7" t="s">
        <v>169</v>
      </c>
      <c r="AD5" s="138"/>
      <c r="AE5" s="138"/>
      <c r="AF5" s="138"/>
      <c r="AG5" s="138"/>
      <c r="AH5" s="138"/>
      <c r="AI5" s="138"/>
      <c r="AJ5" s="138"/>
      <c r="AP5" s="135" t="s">
        <v>4</v>
      </c>
      <c r="AQ5" s="135"/>
      <c r="AR5" s="135"/>
      <c r="AS5" s="135"/>
      <c r="AT5" s="135"/>
      <c r="AU5" s="135"/>
      <c r="AV5" s="135"/>
      <c r="AW5" s="135"/>
      <c r="AX5" s="135"/>
      <c r="AY5" s="135"/>
      <c r="AZ5" s="135"/>
      <c r="BA5" s="135"/>
      <c r="BB5" s="135"/>
      <c r="BC5" s="135"/>
    </row>
    <row r="6" spans="2:77" ht="15" customHeight="1" x14ac:dyDescent="0.3">
      <c r="D6" s="7" t="s">
        <v>21</v>
      </c>
      <c r="E6" s="137"/>
      <c r="F6" s="137"/>
      <c r="G6" s="137"/>
      <c r="H6" s="137"/>
      <c r="I6" s="137"/>
      <c r="J6" s="137"/>
      <c r="K6" s="137"/>
      <c r="L6" s="137"/>
      <c r="M6" s="137"/>
      <c r="N6" s="137"/>
      <c r="O6" s="137"/>
      <c r="P6" s="137"/>
      <c r="Q6" s="137"/>
      <c r="R6" s="137"/>
      <c r="S6" s="137"/>
      <c r="T6" s="137"/>
      <c r="U6" s="137"/>
      <c r="V6" s="137"/>
      <c r="W6" s="137"/>
      <c r="X6" s="137"/>
      <c r="Y6" s="137"/>
      <c r="AD6" s="7" t="s">
        <v>25</v>
      </c>
      <c r="AE6" s="136"/>
      <c r="AF6" s="136"/>
      <c r="AG6" s="136"/>
      <c r="AH6" s="136"/>
      <c r="AI6" s="136"/>
      <c r="AJ6" s="136"/>
      <c r="AP6" s="135"/>
      <c r="AQ6" s="135"/>
      <c r="AR6" s="135"/>
      <c r="AS6" s="135"/>
      <c r="AT6" s="135"/>
      <c r="AU6" s="135"/>
      <c r="AV6" s="135"/>
      <c r="AW6" s="135"/>
      <c r="AX6" s="135"/>
      <c r="AY6" s="135"/>
      <c r="AZ6" s="135"/>
      <c r="BA6" s="135"/>
      <c r="BB6" s="135"/>
      <c r="BC6" s="135"/>
      <c r="BD6" s="5"/>
      <c r="BE6" s="5"/>
      <c r="BF6" s="5"/>
      <c r="BG6" s="5"/>
      <c r="BH6" s="5"/>
      <c r="BI6" s="5"/>
      <c r="BJ6" s="5"/>
      <c r="BK6" s="5"/>
      <c r="BL6" s="5"/>
      <c r="BM6" s="5"/>
      <c r="BN6" s="5"/>
      <c r="BO6" s="5"/>
      <c r="BP6" s="5"/>
      <c r="BQ6" s="5"/>
      <c r="BR6" s="5"/>
      <c r="BS6" s="5"/>
      <c r="BT6" s="5"/>
      <c r="BU6" s="5"/>
      <c r="BV6" s="5"/>
      <c r="BW6" s="5"/>
      <c r="BX6" s="5"/>
      <c r="BY6" s="5"/>
    </row>
    <row r="7" spans="2:77" ht="15" customHeight="1" x14ac:dyDescent="0.3">
      <c r="D7" s="7" t="s">
        <v>22</v>
      </c>
      <c r="E7" s="143"/>
      <c r="F7" s="143"/>
      <c r="G7" s="143"/>
      <c r="H7" s="143"/>
      <c r="I7" s="143"/>
      <c r="J7" s="143"/>
      <c r="K7" s="143"/>
      <c r="L7" s="143"/>
      <c r="M7" s="143"/>
      <c r="N7" s="143"/>
      <c r="O7" s="143"/>
      <c r="P7" s="143"/>
      <c r="Q7" s="143"/>
      <c r="R7" s="143"/>
      <c r="S7" s="143"/>
      <c r="T7" s="143"/>
      <c r="U7" s="143"/>
      <c r="V7" s="143"/>
      <c r="W7" s="143"/>
      <c r="X7" s="143"/>
      <c r="Y7" s="143"/>
      <c r="AB7" s="7"/>
      <c r="AD7" s="7" t="s">
        <v>26</v>
      </c>
      <c r="AE7" s="171"/>
      <c r="AF7" s="171"/>
      <c r="AG7" s="171"/>
      <c r="AH7" s="171"/>
      <c r="AI7" s="171"/>
      <c r="AJ7" s="171"/>
      <c r="AP7" s="40">
        <v>1</v>
      </c>
      <c r="AQ7" s="2" t="s">
        <v>307</v>
      </c>
      <c r="AR7" s="40"/>
      <c r="AS7" s="40"/>
      <c r="AT7" s="44"/>
      <c r="AU7" s="44"/>
      <c r="AV7" s="44"/>
      <c r="AW7" s="44"/>
      <c r="AX7" s="44"/>
      <c r="AY7" s="44"/>
      <c r="AZ7" s="44"/>
      <c r="BA7" s="8"/>
      <c r="BB7" s="8"/>
      <c r="BC7" s="8"/>
      <c r="BD7" s="8"/>
      <c r="BE7" s="8"/>
      <c r="BF7" s="8"/>
      <c r="BG7" s="8"/>
      <c r="BH7" s="8"/>
      <c r="BI7" s="8"/>
      <c r="BJ7" s="8"/>
      <c r="BK7" s="8"/>
      <c r="BL7" s="8"/>
      <c r="BM7" s="8"/>
      <c r="BN7" s="8"/>
      <c r="BO7" s="8"/>
      <c r="BP7" s="8"/>
      <c r="BQ7" s="8"/>
      <c r="BR7" s="8"/>
      <c r="BS7" s="8"/>
      <c r="BT7" s="8"/>
      <c r="BU7" s="8"/>
      <c r="BV7" s="8"/>
      <c r="BW7" s="8"/>
      <c r="BX7" s="8"/>
      <c r="BY7" s="8"/>
    </row>
    <row r="8" spans="2:77" ht="15" customHeight="1" x14ac:dyDescent="0.3">
      <c r="C8" s="9"/>
      <c r="D8" s="7" t="s">
        <v>111</v>
      </c>
      <c r="E8" s="143"/>
      <c r="F8" s="143"/>
      <c r="G8" s="143"/>
      <c r="H8" s="143"/>
      <c r="I8" s="143"/>
      <c r="J8" s="143"/>
      <c r="K8" s="143"/>
      <c r="L8" s="11"/>
      <c r="M8" s="11"/>
      <c r="N8" s="52" t="s">
        <v>112</v>
      </c>
      <c r="O8" s="143"/>
      <c r="P8" s="143"/>
      <c r="Q8" s="143"/>
      <c r="R8" s="143"/>
      <c r="S8" s="11"/>
      <c r="T8" s="11"/>
      <c r="U8" s="11"/>
      <c r="V8" s="52" t="s">
        <v>113</v>
      </c>
      <c r="W8" s="144"/>
      <c r="X8" s="144"/>
      <c r="Y8" s="144"/>
      <c r="Z8" s="9"/>
      <c r="AA8" s="9"/>
      <c r="AC8" s="9"/>
      <c r="AD8" s="7" t="s">
        <v>27</v>
      </c>
      <c r="AE8" s="172"/>
      <c r="AF8" s="172"/>
      <c r="AG8" s="172"/>
      <c r="AH8" s="172"/>
      <c r="AI8" s="172"/>
      <c r="AJ8" s="172"/>
      <c r="AP8" s="44"/>
      <c r="AQ8" s="40" t="s">
        <v>5</v>
      </c>
      <c r="AR8" s="2" t="s">
        <v>308</v>
      </c>
      <c r="AS8" s="44"/>
      <c r="AT8" s="44"/>
      <c r="AU8" s="44"/>
      <c r="AV8" s="44"/>
      <c r="AW8" s="44"/>
      <c r="AX8" s="44"/>
      <c r="AY8" s="44"/>
      <c r="AZ8" s="44"/>
      <c r="BA8" s="8"/>
      <c r="BB8" s="8"/>
      <c r="BC8" s="8"/>
      <c r="BD8" s="8"/>
      <c r="BE8" s="8"/>
      <c r="BF8" s="8"/>
      <c r="BG8" s="8"/>
      <c r="BH8" s="8"/>
      <c r="BI8" s="8"/>
      <c r="BJ8" s="8"/>
      <c r="BK8" s="8"/>
      <c r="BL8" s="8"/>
      <c r="BM8" s="8"/>
      <c r="BN8" s="8"/>
      <c r="BO8" s="8"/>
      <c r="BP8" s="8"/>
      <c r="BQ8" s="8"/>
      <c r="BR8" s="8"/>
      <c r="BS8" s="8"/>
      <c r="BT8" s="8"/>
      <c r="BU8" s="8"/>
      <c r="BV8" s="8"/>
      <c r="BW8" s="8"/>
      <c r="BX8" s="8"/>
      <c r="BY8" s="8"/>
    </row>
    <row r="9" spans="2:77" ht="15" customHeight="1" x14ac:dyDescent="0.3">
      <c r="C9" s="9"/>
      <c r="D9" s="7" t="s">
        <v>23</v>
      </c>
      <c r="E9" s="143"/>
      <c r="F9" s="143"/>
      <c r="G9" s="143"/>
      <c r="H9" s="143"/>
      <c r="I9" s="143"/>
      <c r="J9" s="143"/>
      <c r="K9" s="143"/>
      <c r="L9" s="137"/>
      <c r="M9" s="137"/>
      <c r="N9" s="137"/>
      <c r="O9" s="143"/>
      <c r="P9" s="143"/>
      <c r="Q9" s="143"/>
      <c r="R9" s="143"/>
      <c r="S9" s="137"/>
      <c r="T9" s="137"/>
      <c r="U9" s="137"/>
      <c r="V9" s="137"/>
      <c r="W9" s="143"/>
      <c r="X9" s="143"/>
      <c r="Y9" s="143"/>
      <c r="Z9" s="9"/>
      <c r="AA9" s="9"/>
      <c r="AC9" s="9"/>
      <c r="AE9" s="11"/>
      <c r="AF9" s="11"/>
      <c r="AG9" s="11"/>
      <c r="AH9" s="11"/>
      <c r="AI9" s="11"/>
      <c r="AJ9" s="11"/>
      <c r="AR9" s="2" t="str">
        <f>"The proposed development will not distrub an area greater than "&amp;TEXT(Tables!F24,"0,000")&amp;" square feet."</f>
        <v>The proposed development will not distrub an area greater than 3,500 square feet.</v>
      </c>
      <c r="AV9" s="40"/>
      <c r="AW9" s="40"/>
      <c r="AX9" s="40"/>
      <c r="AY9" s="40"/>
      <c r="AZ9" s="40"/>
      <c r="BA9" s="5"/>
      <c r="BB9" s="5"/>
      <c r="BC9" s="5"/>
      <c r="BD9" s="5"/>
      <c r="BE9" s="5"/>
      <c r="BF9" s="5"/>
      <c r="BG9" s="5"/>
      <c r="BH9" s="5"/>
      <c r="BI9" s="5"/>
      <c r="BJ9" s="5"/>
      <c r="BK9" s="5"/>
      <c r="BL9" s="5"/>
      <c r="BM9" s="5"/>
      <c r="BN9" s="5"/>
      <c r="BO9" s="5"/>
      <c r="BP9" s="5"/>
      <c r="BQ9" s="5"/>
      <c r="BR9" s="5"/>
      <c r="BS9" s="5"/>
      <c r="BT9" s="5"/>
      <c r="BU9" s="5"/>
      <c r="BV9" s="5"/>
      <c r="BW9" s="5"/>
      <c r="BX9" s="5"/>
      <c r="BY9" s="5"/>
    </row>
    <row r="10" spans="2:77" ht="15" customHeight="1" x14ac:dyDescent="0.3">
      <c r="C10" s="9"/>
      <c r="D10" s="7" t="s">
        <v>24</v>
      </c>
      <c r="E10" s="147"/>
      <c r="F10" s="143"/>
      <c r="G10" s="143"/>
      <c r="H10" s="143"/>
      <c r="I10" s="143"/>
      <c r="J10" s="143"/>
      <c r="K10" s="143"/>
      <c r="L10" s="143"/>
      <c r="M10" s="143"/>
      <c r="N10" s="143"/>
      <c r="O10" s="143"/>
      <c r="P10" s="143"/>
      <c r="Q10" s="143"/>
      <c r="R10" s="143"/>
      <c r="S10" s="143"/>
      <c r="T10" s="143"/>
      <c r="U10" s="143"/>
      <c r="V10" s="143"/>
      <c r="W10" s="143"/>
      <c r="X10" s="143"/>
      <c r="Y10" s="143"/>
      <c r="Z10" s="9"/>
      <c r="AA10" s="9"/>
      <c r="AC10" s="9"/>
      <c r="AD10" s="7" t="s">
        <v>28</v>
      </c>
      <c r="AE10" s="146"/>
      <c r="AF10" s="146"/>
      <c r="AG10" s="146"/>
      <c r="AH10" s="146"/>
      <c r="AI10" s="146"/>
      <c r="AJ10" s="146"/>
      <c r="AQ10" s="40" t="s">
        <v>6</v>
      </c>
      <c r="AR10" s="15" t="s">
        <v>309</v>
      </c>
      <c r="AT10" s="40"/>
      <c r="AU10" s="40"/>
      <c r="AV10" s="40"/>
      <c r="AW10" s="40"/>
      <c r="AX10" s="40"/>
      <c r="AY10" s="40"/>
      <c r="AZ10" s="40"/>
      <c r="BA10" s="5"/>
      <c r="BB10" s="5"/>
      <c r="BC10" s="5"/>
      <c r="BD10" s="5"/>
      <c r="BE10" s="5"/>
      <c r="BF10" s="5"/>
      <c r="BG10" s="5"/>
      <c r="BH10" s="5"/>
      <c r="BI10" s="5"/>
      <c r="BJ10" s="5"/>
      <c r="BK10" s="5"/>
      <c r="BL10" s="5"/>
      <c r="BM10" s="5"/>
      <c r="BN10" s="5"/>
      <c r="BO10" s="5"/>
      <c r="BP10" s="5"/>
      <c r="BQ10" s="5"/>
      <c r="BR10" s="5"/>
      <c r="BS10" s="5"/>
      <c r="BT10" s="5"/>
      <c r="BU10" s="5"/>
      <c r="BV10" s="5"/>
      <c r="BW10" s="5"/>
      <c r="BX10" s="5"/>
      <c r="BY10" s="5"/>
    </row>
    <row r="11" spans="2:77" ht="15" customHeight="1" x14ac:dyDescent="0.3">
      <c r="AP11" s="44"/>
      <c r="AQ11" s="40"/>
      <c r="AR11" s="15" t="s">
        <v>99</v>
      </c>
      <c r="AS11" s="44"/>
      <c r="AT11" s="44"/>
      <c r="AU11" s="44"/>
      <c r="AV11" s="40"/>
      <c r="AW11" s="40"/>
      <c r="AX11" s="40"/>
      <c r="AY11" s="40"/>
      <c r="AZ11" s="40"/>
      <c r="BA11" s="5"/>
      <c r="BB11" s="5"/>
      <c r="BC11" s="5"/>
      <c r="BD11" s="5"/>
      <c r="BE11" s="5"/>
      <c r="BF11" s="5"/>
      <c r="BG11" s="5"/>
      <c r="BH11" s="5"/>
      <c r="BI11" s="5"/>
      <c r="BJ11" s="5"/>
      <c r="BK11" s="5"/>
      <c r="BL11" s="5"/>
      <c r="BM11" s="5"/>
      <c r="BN11" s="5"/>
      <c r="BO11" s="5"/>
      <c r="BP11" s="5"/>
      <c r="BQ11" s="5"/>
      <c r="BR11" s="5"/>
      <c r="BS11" s="5"/>
      <c r="BT11" s="5"/>
      <c r="BU11" s="5"/>
      <c r="BV11" s="5"/>
      <c r="BW11" s="5"/>
      <c r="BX11" s="5"/>
      <c r="BY11" s="5"/>
    </row>
    <row r="12" spans="2:77" ht="15" customHeight="1" x14ac:dyDescent="0.3">
      <c r="B12" s="6" t="s">
        <v>210</v>
      </c>
      <c r="C12" s="7"/>
      <c r="H12" s="119"/>
      <c r="I12" s="2" t="s">
        <v>175</v>
      </c>
      <c r="N12" s="13"/>
      <c r="V12" s="119"/>
      <c r="W12" s="2" t="s">
        <v>176</v>
      </c>
      <c r="AQ12" s="10" t="s">
        <v>8</v>
      </c>
      <c r="AR12" s="2" t="s">
        <v>310</v>
      </c>
      <c r="AS12" s="44"/>
      <c r="AT12" s="44"/>
      <c r="AU12" s="44"/>
      <c r="AV12" s="40"/>
      <c r="AW12" s="40"/>
      <c r="AX12" s="40"/>
      <c r="AY12" s="40"/>
      <c r="AZ12" s="40"/>
      <c r="BA12" s="5"/>
      <c r="BB12" s="5"/>
      <c r="BC12" s="5"/>
      <c r="BD12" s="5"/>
      <c r="BE12" s="5"/>
      <c r="BF12" s="5"/>
      <c r="BG12" s="5"/>
      <c r="BH12" s="5"/>
      <c r="BI12" s="5"/>
      <c r="BJ12" s="5"/>
      <c r="BK12" s="5"/>
      <c r="BL12" s="5"/>
      <c r="BM12" s="5"/>
      <c r="BN12" s="5"/>
      <c r="BO12" s="5"/>
      <c r="BP12" s="5"/>
      <c r="BQ12" s="5"/>
      <c r="BR12" s="5"/>
      <c r="BS12" s="5"/>
      <c r="BT12" s="5"/>
      <c r="BU12" s="5"/>
      <c r="BV12" s="5"/>
      <c r="BW12" s="5"/>
      <c r="BX12" s="5"/>
      <c r="BY12" s="5"/>
    </row>
    <row r="13" spans="2:77" ht="4.95" customHeight="1" x14ac:dyDescent="0.3">
      <c r="C13" s="7"/>
      <c r="D13" s="7"/>
      <c r="AS13" s="44"/>
      <c r="AT13" s="44"/>
      <c r="AU13" s="44"/>
      <c r="AV13" s="40"/>
      <c r="AW13" s="40"/>
      <c r="AX13" s="40"/>
      <c r="AY13" s="40"/>
      <c r="AZ13" s="40"/>
      <c r="BA13" s="5"/>
      <c r="BB13" s="5"/>
      <c r="BC13" s="5"/>
      <c r="BD13" s="5"/>
      <c r="BE13" s="5"/>
      <c r="BF13" s="5"/>
      <c r="BG13" s="5"/>
      <c r="BH13" s="5"/>
      <c r="BI13" s="5"/>
      <c r="BJ13" s="5"/>
      <c r="BK13" s="5"/>
      <c r="BL13" s="5"/>
      <c r="BM13" s="5"/>
      <c r="BN13" s="5"/>
      <c r="BO13" s="5"/>
      <c r="BP13" s="5"/>
      <c r="BQ13" s="5"/>
      <c r="BR13" s="5"/>
      <c r="BS13" s="5"/>
      <c r="BT13" s="5"/>
      <c r="BU13" s="5"/>
      <c r="BV13" s="5"/>
      <c r="BW13" s="5"/>
      <c r="BX13" s="5"/>
      <c r="BY13" s="5"/>
    </row>
    <row r="14" spans="2:77" ht="15" customHeight="1" x14ac:dyDescent="0.3">
      <c r="C14" s="7"/>
      <c r="D14" s="7"/>
      <c r="H14" s="119"/>
      <c r="I14" s="2" t="s">
        <v>39</v>
      </c>
      <c r="AQ14" s="10" t="s">
        <v>9</v>
      </c>
      <c r="AR14" s="2" t="s">
        <v>219</v>
      </c>
      <c r="AS14" s="44"/>
      <c r="AT14" s="44"/>
      <c r="AU14" s="44"/>
      <c r="AV14" s="40"/>
      <c r="AW14" s="40"/>
      <c r="AX14" s="40"/>
      <c r="AY14" s="40"/>
      <c r="AZ14" s="40"/>
      <c r="BA14" s="5"/>
      <c r="BB14" s="5"/>
      <c r="BC14" s="5"/>
      <c r="BD14" s="5"/>
      <c r="BE14" s="5"/>
      <c r="BF14" s="5"/>
      <c r="BG14" s="5"/>
      <c r="BH14" s="5"/>
      <c r="BI14" s="5"/>
      <c r="BJ14" s="5"/>
      <c r="BK14" s="5"/>
      <c r="BL14" s="5"/>
      <c r="BM14" s="5"/>
      <c r="BN14" s="5"/>
      <c r="BO14" s="5"/>
      <c r="BP14" s="5"/>
      <c r="BQ14" s="5"/>
      <c r="BR14" s="5"/>
      <c r="BS14" s="5"/>
      <c r="BT14" s="5"/>
      <c r="BU14" s="5"/>
      <c r="BV14" s="5"/>
      <c r="BW14" s="5"/>
      <c r="BX14" s="5"/>
      <c r="BY14" s="5"/>
    </row>
    <row r="15" spans="2:77" ht="4.95" customHeight="1" x14ac:dyDescent="0.3">
      <c r="C15" s="7"/>
      <c r="D15" s="7"/>
      <c r="AQ15" s="10"/>
      <c r="AS15" s="44"/>
      <c r="AT15" s="44"/>
      <c r="AU15" s="44"/>
      <c r="AV15" s="40"/>
      <c r="AW15" s="40"/>
      <c r="AX15" s="40"/>
      <c r="AY15" s="40"/>
      <c r="AZ15" s="40"/>
      <c r="BA15" s="5"/>
      <c r="BB15" s="5"/>
      <c r="BC15" s="5"/>
      <c r="BD15" s="5"/>
      <c r="BE15" s="5"/>
      <c r="BF15" s="5"/>
      <c r="BG15" s="5"/>
      <c r="BH15" s="5"/>
      <c r="BI15" s="5"/>
      <c r="BJ15" s="5"/>
      <c r="BK15" s="5"/>
      <c r="BL15" s="5"/>
      <c r="BM15" s="5"/>
      <c r="BN15" s="5"/>
      <c r="BO15" s="5"/>
      <c r="BP15" s="5"/>
      <c r="BQ15" s="5"/>
      <c r="BR15" s="5"/>
      <c r="BS15" s="5"/>
      <c r="BT15" s="5"/>
      <c r="BU15" s="5"/>
      <c r="BV15" s="5"/>
      <c r="BW15" s="5"/>
      <c r="BX15" s="5"/>
      <c r="BY15" s="5"/>
    </row>
    <row r="16" spans="2:77" ht="15" customHeight="1" x14ac:dyDescent="0.3">
      <c r="B16" s="6" t="s">
        <v>319</v>
      </c>
      <c r="C16" s="7"/>
      <c r="D16" s="7"/>
      <c r="M16" s="119"/>
      <c r="N16" s="2" t="s">
        <v>316</v>
      </c>
      <c r="V16" s="58" t="s">
        <v>317</v>
      </c>
      <c r="Z16" s="119"/>
      <c r="AA16" s="2" t="str">
        <f>" Disturbance &lt; "&amp;TEXT(Tables!$F$24,"0,000")&amp;" square feet"</f>
        <v xml:space="preserve"> Disturbance &lt; 3,500 square feet</v>
      </c>
      <c r="AM16" s="51">
        <f>IF(AND(ISBLANK(M16),ISBLANK(Z16)),0,1)</f>
        <v>0</v>
      </c>
      <c r="AN16" s="51">
        <f>IF(AO16=3,4,IF(AND(ISBLANK(M16),ISBLANK(Z16)),1,IF(LEN(M16)&gt;0,2,IF(LEN(Z16)&gt;0,3,0))))</f>
        <v>1</v>
      </c>
      <c r="AO16" s="51">
        <f>IF(ISBLANK(M16),1,IF(ISBLANK(Z16),2,3))</f>
        <v>1</v>
      </c>
      <c r="AP16" s="40">
        <v>2</v>
      </c>
      <c r="AQ16" s="45" t="s">
        <v>132</v>
      </c>
      <c r="AT16" s="44"/>
      <c r="AU16" s="44"/>
      <c r="AV16" s="40"/>
      <c r="AW16" s="40"/>
      <c r="AX16" s="40"/>
      <c r="AY16" s="40"/>
      <c r="AZ16" s="40"/>
      <c r="BA16" s="5"/>
      <c r="BB16" s="5"/>
      <c r="BC16" s="5"/>
      <c r="BD16" s="5"/>
      <c r="BE16" s="5"/>
      <c r="BF16" s="5"/>
      <c r="BG16" s="5"/>
      <c r="BH16" s="5"/>
      <c r="BI16" s="5"/>
      <c r="BJ16" s="5"/>
      <c r="BK16" s="5"/>
      <c r="BL16" s="5"/>
      <c r="BM16" s="5"/>
      <c r="BN16" s="5"/>
      <c r="BO16" s="5"/>
      <c r="BP16" s="5"/>
      <c r="BQ16" s="5"/>
      <c r="BR16" s="5"/>
      <c r="BS16" s="5"/>
      <c r="BT16" s="5"/>
      <c r="BU16" s="5"/>
      <c r="BV16" s="5"/>
      <c r="BW16" s="5"/>
      <c r="BX16" s="5"/>
      <c r="BY16" s="5"/>
    </row>
    <row r="17" spans="2:77" ht="4.95" customHeight="1" x14ac:dyDescent="0.3">
      <c r="C17" s="7"/>
      <c r="D17" s="7"/>
      <c r="AT17" s="44"/>
      <c r="AU17" s="44"/>
      <c r="AV17" s="40"/>
      <c r="AW17" s="40"/>
      <c r="AX17" s="40"/>
      <c r="AY17" s="40"/>
      <c r="AZ17" s="40"/>
      <c r="BA17" s="5"/>
      <c r="BB17" s="5"/>
      <c r="BC17" s="5"/>
      <c r="BD17" s="5"/>
      <c r="BE17" s="5"/>
      <c r="BF17" s="5"/>
      <c r="BG17" s="5"/>
      <c r="BH17" s="5"/>
      <c r="BI17" s="5"/>
      <c r="BJ17" s="5"/>
      <c r="BK17" s="5"/>
      <c r="BL17" s="5"/>
      <c r="BM17" s="5"/>
      <c r="BN17" s="5"/>
      <c r="BO17" s="5"/>
      <c r="BP17" s="5"/>
      <c r="BQ17" s="5"/>
      <c r="BR17" s="5"/>
      <c r="BS17" s="5"/>
      <c r="BT17" s="5"/>
      <c r="BU17" s="5"/>
      <c r="BV17" s="5"/>
      <c r="BW17" s="5"/>
      <c r="BX17" s="5"/>
      <c r="BY17" s="5"/>
    </row>
    <row r="18" spans="2:77" ht="15" customHeight="1" x14ac:dyDescent="0.3">
      <c r="B18" s="6" t="s">
        <v>212</v>
      </c>
      <c r="AQ18" s="40" t="s">
        <v>5</v>
      </c>
      <c r="AR18" s="15" t="s">
        <v>100</v>
      </c>
      <c r="AS18" s="44"/>
      <c r="AT18" s="44"/>
      <c r="AU18" s="44"/>
      <c r="AV18" s="40"/>
      <c r="AW18" s="40"/>
      <c r="AX18" s="40"/>
      <c r="AY18" s="40"/>
      <c r="AZ18" s="40"/>
      <c r="BA18" s="5"/>
      <c r="BB18" s="5"/>
      <c r="BC18" s="5"/>
      <c r="BD18" s="5"/>
      <c r="BE18" s="5"/>
      <c r="BF18" s="5"/>
      <c r="BG18" s="5"/>
      <c r="BH18" s="5"/>
      <c r="BI18" s="5"/>
      <c r="BJ18" s="5"/>
      <c r="BK18" s="5"/>
      <c r="BL18" s="5"/>
      <c r="BM18" s="5"/>
      <c r="BN18" s="5"/>
      <c r="BO18" s="5"/>
      <c r="BP18" s="5"/>
      <c r="BQ18" s="5"/>
      <c r="BR18" s="5"/>
      <c r="BS18" s="5"/>
      <c r="BT18" s="5"/>
      <c r="BU18" s="5"/>
      <c r="BV18" s="5"/>
      <c r="BW18" s="5"/>
      <c r="BX18" s="5"/>
      <c r="BY18" s="5"/>
    </row>
    <row r="19" spans="2:77" ht="4.95" customHeight="1" x14ac:dyDescent="0.3">
      <c r="AS19" s="44"/>
      <c r="AT19" s="44"/>
      <c r="AU19" s="44"/>
      <c r="AV19" s="40"/>
      <c r="AW19" s="40"/>
      <c r="AX19" s="40"/>
      <c r="AY19" s="40"/>
      <c r="AZ19" s="40"/>
      <c r="BA19" s="5"/>
      <c r="BB19" s="5"/>
      <c r="BC19" s="5"/>
      <c r="BD19" s="5"/>
      <c r="BE19" s="5"/>
      <c r="BF19" s="5"/>
      <c r="BG19" s="5"/>
      <c r="BH19" s="5"/>
      <c r="BI19" s="5"/>
      <c r="BJ19" s="5"/>
      <c r="BK19" s="5"/>
      <c r="BL19" s="5"/>
      <c r="BM19" s="5"/>
      <c r="BN19" s="5"/>
      <c r="BO19" s="5"/>
      <c r="BP19" s="5"/>
      <c r="BQ19" s="5"/>
      <c r="BR19" s="5"/>
      <c r="BS19" s="5"/>
      <c r="BT19" s="5"/>
      <c r="BU19" s="5"/>
      <c r="BV19" s="5"/>
      <c r="BW19" s="5"/>
      <c r="BX19" s="5"/>
      <c r="BY19" s="5"/>
    </row>
    <row r="20" spans="2:77" ht="15" customHeight="1" x14ac:dyDescent="0.3">
      <c r="B20" s="119"/>
      <c r="C20" s="2" t="s">
        <v>13</v>
      </c>
      <c r="E20" s="119"/>
      <c r="F20" s="2" t="s">
        <v>14</v>
      </c>
      <c r="H20" s="2" t="s">
        <v>220</v>
      </c>
      <c r="AM20" s="51">
        <f>IF(AND(ISBLANK(B20),ISBLANK(E20)),0,1)</f>
        <v>0</v>
      </c>
      <c r="AN20" s="51">
        <f>IF(ISBLANK(B20),1,2)</f>
        <v>1</v>
      </c>
      <c r="AO20" s="51">
        <f>IF(ISBLANK(B20),1,IF(ISBLANK(E20),2,3))</f>
        <v>1</v>
      </c>
      <c r="AR20" s="15" t="s">
        <v>131</v>
      </c>
      <c r="AS20" s="44"/>
      <c r="AT20" s="44"/>
      <c r="AU20" s="44"/>
      <c r="AV20" s="40"/>
      <c r="AW20" s="40"/>
      <c r="AX20" s="40"/>
      <c r="AY20" s="40"/>
      <c r="AZ20" s="40"/>
      <c r="BA20" s="5"/>
      <c r="BB20" s="5"/>
      <c r="BC20" s="5"/>
      <c r="BD20" s="5"/>
      <c r="BE20" s="5"/>
      <c r="BF20" s="5"/>
      <c r="BG20" s="5"/>
      <c r="BH20" s="5"/>
      <c r="BI20" s="5"/>
      <c r="BJ20" s="5"/>
      <c r="BK20" s="5"/>
      <c r="BL20" s="5"/>
      <c r="BM20" s="5"/>
      <c r="BN20" s="5"/>
      <c r="BO20" s="5"/>
      <c r="BP20" s="5"/>
      <c r="BQ20" s="5"/>
      <c r="BR20" s="5"/>
      <c r="BS20" s="5"/>
      <c r="BT20" s="5"/>
      <c r="BU20" s="5"/>
      <c r="BV20" s="5"/>
      <c r="BW20" s="5"/>
      <c r="BX20" s="5"/>
      <c r="BY20" s="5"/>
    </row>
    <row r="21" spans="2:77" ht="4.95" customHeight="1" x14ac:dyDescent="0.3">
      <c r="AS21" s="44"/>
      <c r="AT21" s="44"/>
      <c r="AU21" s="44"/>
      <c r="AV21" s="40"/>
      <c r="AW21" s="40"/>
      <c r="AX21" s="40"/>
      <c r="AY21" s="40"/>
      <c r="AZ21" s="40"/>
      <c r="BA21" s="5"/>
      <c r="BB21" s="5"/>
      <c r="BC21" s="5"/>
      <c r="BD21" s="5"/>
      <c r="BE21" s="5"/>
      <c r="BF21" s="5"/>
      <c r="BG21" s="5"/>
      <c r="BH21" s="5"/>
      <c r="BI21" s="5"/>
      <c r="BJ21" s="5"/>
      <c r="BK21" s="5"/>
      <c r="BL21" s="5"/>
      <c r="BM21" s="5"/>
      <c r="BN21" s="5"/>
      <c r="BO21" s="5"/>
      <c r="BP21" s="5"/>
      <c r="BQ21" s="5"/>
      <c r="BR21" s="5"/>
      <c r="BS21" s="5"/>
      <c r="BT21" s="5"/>
      <c r="BU21" s="5"/>
      <c r="BV21" s="5"/>
      <c r="BW21" s="5"/>
      <c r="BX21" s="5"/>
      <c r="BY21" s="5"/>
    </row>
    <row r="22" spans="2:77" ht="15" customHeight="1" x14ac:dyDescent="0.3">
      <c r="B22" s="119"/>
      <c r="C22" s="2" t="s">
        <v>13</v>
      </c>
      <c r="E22" s="119"/>
      <c r="F22" s="2" t="s">
        <v>14</v>
      </c>
      <c r="H22" s="2" t="s">
        <v>135</v>
      </c>
      <c r="AM22" s="51">
        <f>IF(AND(ISBLANK(B22),ISBLANK(E22)),0,1)</f>
        <v>0</v>
      </c>
      <c r="AN22" s="51">
        <f>IF($AN$16=3,1,IF(ISBLANK(B22),1,2))</f>
        <v>1</v>
      </c>
      <c r="AO22" s="51">
        <f>IF(ISBLANK(B22),1,IF(ISBLANK(E22),2,3))</f>
        <v>1</v>
      </c>
      <c r="AQ22" s="40" t="s">
        <v>6</v>
      </c>
      <c r="AR22" s="15" t="s">
        <v>101</v>
      </c>
      <c r="AS22" s="44"/>
      <c r="AT22" s="44"/>
      <c r="AU22" s="44"/>
      <c r="AV22" s="40"/>
      <c r="AW22" s="40"/>
      <c r="AX22" s="40"/>
      <c r="AY22" s="40"/>
      <c r="AZ22" s="40"/>
      <c r="BA22" s="5"/>
      <c r="BB22" s="5"/>
      <c r="BC22" s="5"/>
      <c r="BD22" s="5"/>
      <c r="BE22" s="5"/>
      <c r="BF22" s="5"/>
      <c r="BG22" s="5"/>
      <c r="BH22" s="5"/>
      <c r="BI22" s="5"/>
      <c r="BJ22" s="5"/>
      <c r="BK22" s="5"/>
      <c r="BL22" s="5"/>
      <c r="BM22" s="5"/>
      <c r="BN22" s="5"/>
      <c r="BO22" s="5"/>
      <c r="BP22" s="5"/>
      <c r="BQ22" s="5"/>
      <c r="BR22" s="5"/>
      <c r="BS22" s="5"/>
      <c r="BT22" s="5"/>
      <c r="BU22" s="5"/>
      <c r="BV22" s="5"/>
      <c r="BW22" s="5"/>
      <c r="BX22" s="5"/>
      <c r="BY22" s="5"/>
    </row>
    <row r="23" spans="2:77" ht="4.95" customHeight="1" x14ac:dyDescent="0.3">
      <c r="AT23" s="44"/>
      <c r="AU23" s="44"/>
      <c r="AV23" s="40"/>
      <c r="AW23" s="40"/>
      <c r="AX23" s="40"/>
      <c r="AY23" s="40"/>
      <c r="AZ23" s="40"/>
      <c r="BA23" s="5"/>
      <c r="BB23" s="5"/>
      <c r="BC23" s="5"/>
      <c r="BD23" s="5"/>
      <c r="BE23" s="5"/>
      <c r="BF23" s="5"/>
      <c r="BG23" s="5"/>
      <c r="BH23" s="5"/>
      <c r="BI23" s="5"/>
      <c r="BJ23" s="5"/>
      <c r="BK23" s="5"/>
      <c r="BL23" s="5"/>
      <c r="BM23" s="5"/>
      <c r="BN23" s="5"/>
      <c r="BO23" s="5"/>
      <c r="BP23" s="5"/>
      <c r="BQ23" s="5"/>
      <c r="BR23" s="5"/>
      <c r="BS23" s="5"/>
      <c r="BT23" s="5"/>
      <c r="BU23" s="5"/>
      <c r="BV23" s="5"/>
      <c r="BW23" s="5"/>
      <c r="BX23" s="5"/>
      <c r="BY23" s="5"/>
    </row>
    <row r="24" spans="2:77" ht="15" customHeight="1" x14ac:dyDescent="0.3">
      <c r="B24" s="119"/>
      <c r="C24" s="2" t="s">
        <v>13</v>
      </c>
      <c r="E24" s="119"/>
      <c r="F24" s="2" t="s">
        <v>14</v>
      </c>
      <c r="H24" s="2" t="s">
        <v>136</v>
      </c>
      <c r="AM24" s="51">
        <f>IF(AND(ISBLANK(B24),ISBLANK(E24)),0,1)</f>
        <v>0</v>
      </c>
      <c r="AN24" s="51">
        <f>IF($AN$16=3,1,IF(ISBLANK(B24),1,2))</f>
        <v>1</v>
      </c>
      <c r="AO24" s="51">
        <f>IF(ISBLANK(B24),1,IF(ISBLANK(E24),2,3))</f>
        <v>1</v>
      </c>
      <c r="AR24" s="15" t="s">
        <v>131</v>
      </c>
      <c r="AS24" s="44"/>
      <c r="AT24" s="44"/>
      <c r="AU24" s="44"/>
      <c r="AV24" s="40"/>
      <c r="AW24" s="40"/>
      <c r="AX24" s="40"/>
      <c r="AY24" s="40"/>
      <c r="AZ24" s="40"/>
      <c r="BA24" s="5"/>
      <c r="BB24" s="5"/>
      <c r="BC24" s="5"/>
      <c r="BD24" s="5"/>
      <c r="BE24" s="5"/>
      <c r="BF24" s="5"/>
      <c r="BG24" s="5"/>
      <c r="BH24" s="5"/>
      <c r="BI24" s="5"/>
      <c r="BJ24" s="5"/>
      <c r="BK24" s="5"/>
      <c r="BL24" s="5"/>
      <c r="BM24" s="5"/>
      <c r="BN24" s="5"/>
      <c r="BO24" s="5"/>
      <c r="BP24" s="5"/>
      <c r="BQ24" s="5"/>
      <c r="BR24" s="5"/>
      <c r="BS24" s="5"/>
      <c r="BT24" s="5"/>
      <c r="BU24" s="5"/>
      <c r="BV24" s="5"/>
      <c r="BW24" s="5"/>
      <c r="BX24" s="5"/>
      <c r="BY24" s="5"/>
    </row>
    <row r="25" spans="2:77" ht="4.95" customHeight="1" x14ac:dyDescent="0.3">
      <c r="AS25" s="44"/>
      <c r="AT25" s="44"/>
      <c r="AU25" s="44"/>
      <c r="AV25" s="40"/>
      <c r="AW25" s="40"/>
      <c r="AX25" s="40"/>
      <c r="AY25" s="40"/>
      <c r="AZ25" s="40"/>
      <c r="BA25" s="5"/>
      <c r="BB25" s="5"/>
      <c r="BC25" s="5"/>
      <c r="BD25" s="5"/>
      <c r="BE25" s="5"/>
      <c r="BF25" s="5"/>
      <c r="BG25" s="5"/>
      <c r="BH25" s="5"/>
      <c r="BI25" s="5"/>
      <c r="BJ25" s="5"/>
      <c r="BK25" s="5"/>
      <c r="BL25" s="5"/>
      <c r="BM25" s="5"/>
      <c r="BN25" s="5"/>
      <c r="BO25" s="5"/>
      <c r="BP25" s="5"/>
      <c r="BQ25" s="5"/>
      <c r="BR25" s="5"/>
      <c r="BS25" s="5"/>
      <c r="BT25" s="5"/>
      <c r="BU25" s="5"/>
      <c r="BV25" s="5"/>
      <c r="BW25" s="5"/>
      <c r="BX25" s="5"/>
      <c r="BY25" s="5"/>
    </row>
    <row r="26" spans="2:77" ht="15" customHeight="1" x14ac:dyDescent="0.3">
      <c r="B26" s="119"/>
      <c r="C26" s="2" t="s">
        <v>13</v>
      </c>
      <c r="E26" s="119"/>
      <c r="F26" s="2" t="s">
        <v>14</v>
      </c>
      <c r="H26" s="2" t="str">
        <f>"Will the proposed development disturb an area greater than "&amp;TEXT(Tables!$F$24,"0,000")&amp;" square feet?"</f>
        <v>Will the proposed development disturb an area greater than 3,500 square feet?</v>
      </c>
      <c r="AM26" s="51">
        <f>IF(AND(ISBLANK(B26),ISBLANK(E26)),0,1)</f>
        <v>0</v>
      </c>
      <c r="AN26" s="51">
        <f>IF(AN16=2,1,IF(ISBLANK(B26),1,2))</f>
        <v>1</v>
      </c>
      <c r="AO26" s="51">
        <f>IF(ISBLANK(B26),1,IF(ISBLANK(E26),2,3))</f>
        <v>1</v>
      </c>
      <c r="AQ26" s="34" t="s">
        <v>8</v>
      </c>
      <c r="AR26" s="15" t="s">
        <v>96</v>
      </c>
      <c r="AS26" s="44"/>
      <c r="AT26" s="44"/>
      <c r="AU26" s="44"/>
      <c r="AV26" s="40"/>
      <c r="AW26" s="40"/>
      <c r="AX26" s="40"/>
      <c r="AY26" s="40"/>
      <c r="AZ26" s="40"/>
      <c r="BA26" s="5"/>
      <c r="BB26" s="5"/>
      <c r="BC26" s="5"/>
      <c r="BD26" s="5"/>
      <c r="BE26" s="5"/>
      <c r="BF26" s="5"/>
      <c r="BG26" s="5"/>
      <c r="BH26" s="5"/>
      <c r="BI26" s="5"/>
      <c r="BJ26" s="5"/>
      <c r="BK26" s="5"/>
      <c r="BL26" s="5"/>
      <c r="BM26" s="5"/>
      <c r="BN26" s="5"/>
      <c r="BO26" s="5"/>
      <c r="BP26" s="5"/>
      <c r="BQ26" s="5"/>
      <c r="BR26" s="5"/>
      <c r="BS26" s="5"/>
      <c r="BT26" s="5"/>
      <c r="BU26" s="5"/>
      <c r="BV26" s="5"/>
      <c r="BW26" s="5"/>
      <c r="BX26" s="5"/>
      <c r="BY26" s="5"/>
    </row>
    <row r="27" spans="2:77" ht="4.95" customHeight="1" x14ac:dyDescent="0.3">
      <c r="AU27" s="44"/>
      <c r="AV27" s="40"/>
      <c r="AW27" s="40"/>
      <c r="AX27" s="40"/>
      <c r="AY27" s="40"/>
      <c r="AZ27" s="40"/>
      <c r="BA27" s="5"/>
      <c r="BB27" s="5"/>
      <c r="BC27" s="5"/>
      <c r="BD27" s="5"/>
      <c r="BE27" s="5"/>
      <c r="BF27" s="5"/>
      <c r="BG27" s="5"/>
      <c r="BH27" s="5"/>
      <c r="BI27" s="5"/>
      <c r="BJ27" s="5"/>
      <c r="BK27" s="5"/>
      <c r="BL27" s="5"/>
      <c r="BM27" s="5"/>
      <c r="BN27" s="5"/>
      <c r="BO27" s="5"/>
      <c r="BP27" s="5"/>
      <c r="BQ27" s="5"/>
      <c r="BR27" s="5"/>
      <c r="BS27" s="5"/>
      <c r="BT27" s="5"/>
      <c r="BU27" s="5"/>
      <c r="BV27" s="5"/>
      <c r="BW27" s="5"/>
      <c r="BX27" s="5"/>
      <c r="BY27" s="5"/>
    </row>
    <row r="28" spans="2:77" ht="15" customHeight="1" x14ac:dyDescent="0.3">
      <c r="B28" s="119"/>
      <c r="C28" s="2" t="s">
        <v>13</v>
      </c>
      <c r="E28" s="119"/>
      <c r="F28" s="2" t="s">
        <v>14</v>
      </c>
      <c r="H28" s="2" t="s">
        <v>18</v>
      </c>
      <c r="AM28" s="51">
        <f>IF(AND(ISBLANK(B28),ISBLANK(E28)),0,1)</f>
        <v>0</v>
      </c>
      <c r="AN28" s="51">
        <f>IF(ISBLANK(B28),1,2)</f>
        <v>1</v>
      </c>
      <c r="AO28" s="51">
        <f>IF(ISBLANK(B28),1,IF(ISBLANK(E28),2,3))</f>
        <v>1</v>
      </c>
      <c r="AR28" s="15" t="s">
        <v>311</v>
      </c>
      <c r="AU28" s="44"/>
      <c r="AV28" s="40"/>
      <c r="AW28" s="40"/>
      <c r="AX28" s="40"/>
      <c r="AY28" s="40"/>
      <c r="AZ28" s="40"/>
      <c r="BA28" s="5"/>
      <c r="BB28" s="5"/>
      <c r="BC28" s="5"/>
      <c r="BD28" s="5"/>
      <c r="BE28" s="5"/>
      <c r="BF28" s="5"/>
      <c r="BG28" s="5"/>
      <c r="BH28" s="5"/>
      <c r="BI28" s="5"/>
      <c r="BJ28" s="5"/>
      <c r="BK28" s="5"/>
      <c r="BL28" s="5"/>
      <c r="BM28" s="5"/>
      <c r="BN28" s="5"/>
      <c r="BO28" s="5"/>
      <c r="BP28" s="5"/>
      <c r="BQ28" s="5"/>
      <c r="BR28" s="5"/>
      <c r="BS28" s="5"/>
      <c r="BT28" s="5"/>
      <c r="BU28" s="5"/>
      <c r="BV28" s="5"/>
      <c r="BW28" s="5"/>
      <c r="BX28" s="5"/>
      <c r="BY28" s="5"/>
    </row>
    <row r="29" spans="2:77" ht="4.95" customHeight="1" x14ac:dyDescent="0.3">
      <c r="AS29" s="44"/>
      <c r="AT29" s="40"/>
      <c r="AU29" s="40"/>
      <c r="AV29" s="40"/>
      <c r="AW29" s="40"/>
      <c r="AX29" s="40"/>
      <c r="AY29" s="40"/>
      <c r="AZ29" s="40"/>
      <c r="BA29" s="5"/>
      <c r="BB29" s="5"/>
      <c r="BC29" s="5"/>
      <c r="BD29" s="5"/>
      <c r="BE29" s="5"/>
      <c r="BF29" s="5"/>
      <c r="BG29" s="5"/>
      <c r="BH29" s="5"/>
      <c r="BI29" s="5"/>
      <c r="BJ29" s="5"/>
      <c r="BK29" s="5"/>
      <c r="BL29" s="5"/>
      <c r="BM29" s="5"/>
      <c r="BN29" s="5"/>
      <c r="BO29" s="5"/>
      <c r="BP29" s="5"/>
      <c r="BQ29" s="5"/>
      <c r="BR29" s="5"/>
      <c r="BS29" s="5"/>
      <c r="BT29" s="5"/>
      <c r="BU29" s="5"/>
      <c r="BV29" s="5"/>
      <c r="BW29" s="5"/>
      <c r="BX29" s="5"/>
      <c r="BY29" s="5"/>
    </row>
    <row r="30" spans="2:77" ht="15" customHeight="1" x14ac:dyDescent="0.3">
      <c r="B30" s="119"/>
      <c r="C30" s="2" t="s">
        <v>13</v>
      </c>
      <c r="E30" s="119"/>
      <c r="F30" s="2" t="s">
        <v>14</v>
      </c>
      <c r="H30" s="2" t="s">
        <v>158</v>
      </c>
      <c r="AM30" s="51">
        <f>IF(AND(ISBLANK(B30),ISBLANK(E30)),0,1)</f>
        <v>0</v>
      </c>
      <c r="AN30" s="51">
        <f>IF(ISBLANK(B30),1,2)</f>
        <v>1</v>
      </c>
      <c r="AO30" s="51">
        <f>IF(ISBLANK(B30),1,IF(ISBLANK(E30),2,3))</f>
        <v>1</v>
      </c>
      <c r="AR30" s="15" t="s">
        <v>97</v>
      </c>
      <c r="AU30" s="40"/>
      <c r="AV30" s="40"/>
      <c r="AW30" s="40"/>
      <c r="AX30" s="40"/>
      <c r="AY30" s="40"/>
      <c r="AZ30" s="40"/>
      <c r="BA30" s="5"/>
      <c r="BB30" s="5"/>
      <c r="BC30" s="5"/>
      <c r="BD30" s="5"/>
      <c r="BE30" s="5"/>
      <c r="BF30" s="5"/>
      <c r="BG30" s="5"/>
      <c r="BH30" s="5"/>
      <c r="BI30" s="5"/>
      <c r="BJ30" s="5"/>
      <c r="BK30" s="5"/>
      <c r="BL30" s="5"/>
      <c r="BM30" s="5"/>
      <c r="BN30" s="5"/>
      <c r="BO30" s="5"/>
      <c r="BP30" s="5"/>
      <c r="BQ30" s="5"/>
      <c r="BR30" s="5"/>
      <c r="BS30" s="5"/>
      <c r="BT30" s="5"/>
      <c r="BU30" s="5"/>
      <c r="BV30" s="5"/>
      <c r="BW30" s="5"/>
      <c r="BX30" s="5"/>
      <c r="BY30" s="5"/>
    </row>
    <row r="31" spans="2:77" ht="15" customHeight="1" x14ac:dyDescent="0.3">
      <c r="AQ31" s="40" t="s">
        <v>9</v>
      </c>
      <c r="AR31" s="2" t="s">
        <v>202</v>
      </c>
      <c r="AV31" s="40"/>
      <c r="AW31" s="40"/>
      <c r="AX31" s="40"/>
      <c r="AY31" s="40"/>
      <c r="AZ31" s="40"/>
      <c r="BA31" s="5"/>
      <c r="BB31" s="5"/>
      <c r="BC31" s="5"/>
      <c r="BD31" s="5"/>
      <c r="BE31" s="5"/>
      <c r="BF31" s="5"/>
      <c r="BG31" s="5"/>
      <c r="BH31" s="5"/>
      <c r="BI31" s="5"/>
      <c r="BJ31" s="5"/>
      <c r="BK31" s="5"/>
      <c r="BL31" s="5"/>
      <c r="BM31" s="5"/>
      <c r="BN31" s="5"/>
      <c r="BO31" s="5"/>
      <c r="BP31" s="5"/>
      <c r="BQ31" s="5"/>
      <c r="BR31" s="5"/>
      <c r="BS31" s="5"/>
      <c r="BT31" s="5"/>
      <c r="BU31" s="5"/>
      <c r="BV31" s="5"/>
      <c r="BW31" s="5"/>
      <c r="BX31" s="5"/>
      <c r="BY31" s="5"/>
    </row>
    <row r="32" spans="2:77" ht="15" customHeight="1" x14ac:dyDescent="0.3">
      <c r="B32" s="6" t="s">
        <v>34</v>
      </c>
      <c r="S32" s="59" t="s">
        <v>51</v>
      </c>
      <c r="T32" s="193"/>
      <c r="U32" s="193"/>
      <c r="V32" s="193"/>
      <c r="W32" s="2" t="s">
        <v>227</v>
      </c>
      <c r="AC32" s="59" t="s">
        <v>226</v>
      </c>
      <c r="AD32" s="193"/>
      <c r="AE32" s="193"/>
      <c r="AF32" s="193"/>
      <c r="AG32" s="2" t="s">
        <v>227</v>
      </c>
      <c r="AM32" s="64">
        <f>IF(Tables!$F$24=0,0,Tables!$F$24)</f>
        <v>3500</v>
      </c>
      <c r="AN32" s="118">
        <f>IF(AN16=3,1,IF(AD32&gt;AN33,2,1))</f>
        <v>1</v>
      </c>
      <c r="AO32" s="117">
        <f>IF(AND(LEN(B26)&gt;0,AM32&gt;0),AM32,0)</f>
        <v>0</v>
      </c>
      <c r="AQ32" s="40" t="s">
        <v>7</v>
      </c>
      <c r="AR32" s="15" t="s">
        <v>42</v>
      </c>
      <c r="AS32" s="40"/>
      <c r="AT32" s="40"/>
      <c r="AU32" s="40"/>
      <c r="AV32" s="40"/>
      <c r="AW32" s="40"/>
      <c r="AX32" s="40"/>
      <c r="AY32" s="40"/>
      <c r="AZ32" s="40"/>
      <c r="BA32" s="5"/>
      <c r="BB32" s="5"/>
      <c r="BC32" s="5"/>
      <c r="BD32" s="5"/>
      <c r="BE32" s="5"/>
      <c r="BF32" s="5"/>
      <c r="BG32" s="5"/>
      <c r="BH32" s="5"/>
      <c r="BI32" s="5"/>
      <c r="BJ32" s="5"/>
      <c r="BK32" s="5"/>
      <c r="BL32" s="5"/>
      <c r="BM32" s="5"/>
      <c r="BN32" s="5"/>
      <c r="BO32" s="5"/>
      <c r="BP32" s="5"/>
      <c r="BQ32" s="5"/>
      <c r="BR32" s="5"/>
      <c r="BS32" s="5"/>
      <c r="BT32" s="5"/>
      <c r="BU32" s="5"/>
      <c r="BV32" s="5"/>
      <c r="BW32" s="5"/>
      <c r="BX32" s="5"/>
      <c r="BY32" s="5"/>
    </row>
    <row r="33" spans="2:78" ht="15" customHeight="1" x14ac:dyDescent="0.3">
      <c r="B33" s="6"/>
      <c r="S33" s="59" t="s">
        <v>320</v>
      </c>
      <c r="T33" s="185"/>
      <c r="U33" s="185"/>
      <c r="V33" s="185"/>
      <c r="W33" s="2" t="s">
        <v>227</v>
      </c>
      <c r="AN33" s="100">
        <f>IF($AN$16=2,43560,0)</f>
        <v>0</v>
      </c>
      <c r="AO33" s="100">
        <f>IF($AN$16=3,AM32,0)</f>
        <v>0</v>
      </c>
      <c r="AP33" s="40">
        <v>3</v>
      </c>
      <c r="AQ33" s="48" t="s">
        <v>133</v>
      </c>
      <c r="AS33" s="40"/>
      <c r="AU33" s="40"/>
      <c r="AV33" s="40"/>
      <c r="AW33" s="40"/>
      <c r="AX33" s="40"/>
      <c r="AY33" s="40"/>
      <c r="AZ33" s="40"/>
      <c r="BA33" s="5"/>
      <c r="BB33" s="5"/>
      <c r="BC33" s="5"/>
      <c r="BD33" s="5"/>
      <c r="BE33" s="5"/>
      <c r="BF33" s="5"/>
      <c r="BG33" s="5"/>
      <c r="BH33" s="5"/>
      <c r="BI33" s="5"/>
      <c r="BJ33" s="5"/>
      <c r="BK33" s="5"/>
      <c r="BL33" s="5"/>
      <c r="BM33" s="5"/>
      <c r="BN33" s="5"/>
      <c r="BO33" s="5"/>
      <c r="BP33" s="5"/>
      <c r="BQ33" s="5"/>
      <c r="BR33" s="5"/>
      <c r="BS33" s="5"/>
      <c r="BT33" s="5"/>
      <c r="BU33" s="5"/>
      <c r="BV33" s="5"/>
      <c r="BW33" s="5"/>
      <c r="BX33" s="5"/>
      <c r="BY33" s="5"/>
    </row>
    <row r="34" spans="2:78" ht="15" customHeight="1" x14ac:dyDescent="0.3">
      <c r="B34" s="6"/>
      <c r="AN34" s="115">
        <f>IF($AN$16=2,$AD$32/AN33,0)</f>
        <v>0</v>
      </c>
      <c r="AO34" s="116">
        <f>IF($AN$16=3,$T$33/AO33,0)</f>
        <v>0</v>
      </c>
      <c r="AP34" s="40"/>
      <c r="AQ34" s="40" t="s">
        <v>5</v>
      </c>
      <c r="AR34" s="48" t="s">
        <v>116</v>
      </c>
      <c r="AT34" s="40"/>
      <c r="AU34" s="40"/>
      <c r="AV34" s="40"/>
      <c r="AW34" s="40"/>
      <c r="AX34" s="40"/>
      <c r="AY34" s="40"/>
      <c r="AZ34" s="40"/>
      <c r="BA34" s="5"/>
      <c r="BB34" s="5"/>
      <c r="BC34" s="5"/>
      <c r="BD34" s="5"/>
      <c r="BE34" s="5"/>
      <c r="BF34" s="5"/>
      <c r="BG34" s="5"/>
      <c r="BH34" s="5"/>
      <c r="BI34" s="5"/>
      <c r="BJ34" s="5"/>
      <c r="BK34" s="5"/>
      <c r="BL34" s="5"/>
      <c r="BM34" s="5"/>
      <c r="BN34" s="5"/>
      <c r="BO34" s="5"/>
      <c r="BP34" s="5"/>
      <c r="BQ34" s="5"/>
      <c r="BR34" s="5"/>
      <c r="BS34" s="5"/>
      <c r="BT34" s="5"/>
      <c r="BU34" s="5"/>
      <c r="BV34" s="5"/>
      <c r="BW34" s="5"/>
      <c r="BX34" s="5"/>
      <c r="BY34" s="5"/>
    </row>
    <row r="35" spans="2:78" ht="15" customHeight="1" x14ac:dyDescent="0.3">
      <c r="B35" s="7"/>
      <c r="C35" s="163" t="s">
        <v>114</v>
      </c>
      <c r="D35" s="163"/>
      <c r="E35" s="163"/>
      <c r="F35" s="163"/>
      <c r="G35" s="163"/>
      <c r="H35" s="163"/>
      <c r="I35" s="163"/>
      <c r="J35" s="163"/>
      <c r="K35" s="163"/>
      <c r="L35" s="163"/>
      <c r="M35" s="163"/>
      <c r="N35" s="163"/>
      <c r="P35" s="163" t="s">
        <v>115</v>
      </c>
      <c r="Q35" s="163"/>
      <c r="R35" s="163"/>
      <c r="S35" s="163"/>
      <c r="T35" s="163"/>
      <c r="U35" s="163"/>
      <c r="V35" s="163"/>
      <c r="W35" s="163"/>
      <c r="X35" s="163"/>
      <c r="Y35" s="163"/>
      <c r="Z35" s="163"/>
      <c r="AA35" s="163"/>
      <c r="AB35" s="58"/>
      <c r="AD35" s="163" t="s">
        <v>314</v>
      </c>
      <c r="AE35" s="163"/>
      <c r="AF35" s="163"/>
      <c r="AG35" s="163"/>
      <c r="AH35" s="58"/>
      <c r="AM35" s="51">
        <f>IF(AO32=0,1,2)</f>
        <v>1</v>
      </c>
      <c r="AP35" s="40"/>
      <c r="AQ35" s="40" t="s">
        <v>6</v>
      </c>
      <c r="AR35" s="48" t="s">
        <v>117</v>
      </c>
      <c r="AS35" s="40"/>
      <c r="AT35" s="40"/>
      <c r="AU35" s="40"/>
      <c r="AV35" s="40"/>
      <c r="AW35" s="40"/>
      <c r="AX35" s="40"/>
      <c r="AY35" s="40"/>
      <c r="AZ35" s="40"/>
      <c r="BA35" s="5"/>
      <c r="BB35" s="5"/>
      <c r="BC35" s="5"/>
      <c r="BD35" s="5"/>
      <c r="BE35" s="5"/>
      <c r="BF35" s="5"/>
      <c r="BG35" s="5"/>
      <c r="BH35" s="5"/>
      <c r="BI35" s="5"/>
      <c r="BJ35" s="5"/>
      <c r="BK35" s="5"/>
      <c r="BL35" s="5"/>
      <c r="BM35" s="5"/>
      <c r="BN35" s="5"/>
      <c r="BO35" s="5"/>
      <c r="BP35" s="5"/>
      <c r="BQ35" s="5"/>
      <c r="BR35" s="5"/>
      <c r="BS35" s="5"/>
      <c r="BT35" s="5"/>
      <c r="BU35" s="5"/>
      <c r="BV35" s="5"/>
      <c r="BW35" s="5"/>
      <c r="BX35" s="5"/>
      <c r="BY35" s="5"/>
    </row>
    <row r="36" spans="2:78" ht="15" customHeight="1" x14ac:dyDescent="0.3">
      <c r="B36" s="7"/>
      <c r="I36" s="7" t="s">
        <v>217</v>
      </c>
      <c r="J36" s="193"/>
      <c r="K36" s="193"/>
      <c r="L36" s="193"/>
      <c r="M36" s="2" t="s">
        <v>227</v>
      </c>
      <c r="V36" s="7" t="s">
        <v>217</v>
      </c>
      <c r="W36" s="193"/>
      <c r="X36" s="193"/>
      <c r="Y36" s="193"/>
      <c r="Z36" s="2" t="s">
        <v>227</v>
      </c>
      <c r="AD36" s="194">
        <f>W36-J36</f>
        <v>0</v>
      </c>
      <c r="AE36" s="194"/>
      <c r="AF36" s="194"/>
      <c r="AG36" s="2" t="s">
        <v>227</v>
      </c>
      <c r="AJ36" s="9"/>
      <c r="AO36" s="51">
        <f>IF(AND(ISBLANK(J36),ISBLANK(W36)),1,2)</f>
        <v>1</v>
      </c>
      <c r="AQ36" s="40" t="s">
        <v>8</v>
      </c>
      <c r="AR36" s="48" t="s">
        <v>120</v>
      </c>
      <c r="AS36" s="40"/>
      <c r="AT36" s="40"/>
      <c r="AU36" s="40"/>
      <c r="AV36" s="40"/>
      <c r="AW36" s="40"/>
      <c r="AX36" s="40"/>
      <c r="AY36" s="40"/>
      <c r="AZ36" s="40"/>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14"/>
    </row>
    <row r="37" spans="2:78" ht="15" customHeight="1" x14ac:dyDescent="0.3">
      <c r="B37" s="7"/>
      <c r="I37" s="7" t="s">
        <v>218</v>
      </c>
      <c r="J37" s="185"/>
      <c r="K37" s="185"/>
      <c r="L37" s="185"/>
      <c r="M37" s="2" t="s">
        <v>227</v>
      </c>
      <c r="V37" s="7" t="s">
        <v>218</v>
      </c>
      <c r="W37" s="185"/>
      <c r="X37" s="185"/>
      <c r="Y37" s="185"/>
      <c r="Z37" s="2" t="s">
        <v>227</v>
      </c>
      <c r="AD37" s="186">
        <f>W37-J37</f>
        <v>0</v>
      </c>
      <c r="AE37" s="186"/>
      <c r="AF37" s="186"/>
      <c r="AG37" s="2" t="s">
        <v>227</v>
      </c>
      <c r="AJ37" s="9"/>
      <c r="AO37" s="51">
        <f t="shared" ref="AO37:AO40" si="0">IF(AND(ISBLANK(J37),ISBLANK(W37)),1,2)</f>
        <v>1</v>
      </c>
      <c r="AP37" s="40"/>
      <c r="AQ37" s="10" t="s">
        <v>9</v>
      </c>
      <c r="AR37" s="2" t="s">
        <v>155</v>
      </c>
      <c r="AT37" s="40"/>
      <c r="AU37" s="40"/>
      <c r="AV37" s="40"/>
      <c r="AW37" s="40"/>
      <c r="AX37" s="40"/>
      <c r="AY37" s="40"/>
      <c r="AZ37" s="40"/>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14"/>
    </row>
    <row r="38" spans="2:78" ht="15" customHeight="1" x14ac:dyDescent="0.3">
      <c r="B38" s="7"/>
      <c r="I38" s="7" t="s">
        <v>35</v>
      </c>
      <c r="J38" s="185"/>
      <c r="K38" s="185"/>
      <c r="L38" s="185"/>
      <c r="M38" s="2" t="s">
        <v>227</v>
      </c>
      <c r="V38" s="7" t="s">
        <v>35</v>
      </c>
      <c r="W38" s="185"/>
      <c r="X38" s="185"/>
      <c r="Y38" s="185"/>
      <c r="Z38" s="2" t="s">
        <v>227</v>
      </c>
      <c r="AD38" s="186">
        <f>W38-J38</f>
        <v>0</v>
      </c>
      <c r="AE38" s="186"/>
      <c r="AF38" s="186"/>
      <c r="AG38" s="2" t="s">
        <v>227</v>
      </c>
      <c r="AJ38" s="9"/>
      <c r="AO38" s="51">
        <f t="shared" si="0"/>
        <v>1</v>
      </c>
      <c r="AQ38" s="10" t="s">
        <v>7</v>
      </c>
      <c r="AR38" s="2" t="s">
        <v>193</v>
      </c>
      <c r="AS38" s="5"/>
      <c r="AT38" s="40"/>
      <c r="AU38" s="40"/>
      <c r="AV38" s="40"/>
      <c r="AW38" s="40"/>
      <c r="AX38" s="40"/>
      <c r="AY38" s="40"/>
      <c r="AZ38" s="40"/>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14"/>
    </row>
    <row r="39" spans="2:78" ht="15" customHeight="1" x14ac:dyDescent="0.3">
      <c r="B39" s="7"/>
      <c r="I39" s="7" t="s">
        <v>36</v>
      </c>
      <c r="J39" s="185"/>
      <c r="K39" s="185"/>
      <c r="L39" s="185"/>
      <c r="M39" s="2" t="s">
        <v>227</v>
      </c>
      <c r="V39" s="7" t="s">
        <v>36</v>
      </c>
      <c r="W39" s="185"/>
      <c r="X39" s="185"/>
      <c r="Y39" s="185"/>
      <c r="Z39" s="2" t="s">
        <v>227</v>
      </c>
      <c r="AD39" s="186">
        <f>W39-J39</f>
        <v>0</v>
      </c>
      <c r="AE39" s="186"/>
      <c r="AF39" s="186"/>
      <c r="AG39" s="2" t="s">
        <v>227</v>
      </c>
      <c r="AJ39" s="9"/>
      <c r="AM39" s="51">
        <f>IF(AND(ISBLANK(J36),ISBLANK(J37),ISBLANK(J38),ISBLANK(J39),ISBLANK(J40)),0,1)</f>
        <v>0</v>
      </c>
      <c r="AN39" s="50" t="s">
        <v>40</v>
      </c>
      <c r="AO39" s="51">
        <f t="shared" si="0"/>
        <v>1</v>
      </c>
      <c r="AP39" s="40">
        <v>4</v>
      </c>
      <c r="AQ39" s="48" t="s">
        <v>134</v>
      </c>
      <c r="AR39" s="40"/>
      <c r="AS39" s="40"/>
      <c r="AT39" s="40"/>
      <c r="AU39" s="40"/>
      <c r="AV39" s="40"/>
      <c r="AW39" s="40"/>
      <c r="AX39" s="40"/>
      <c r="AY39" s="40"/>
      <c r="AZ39" s="40"/>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14"/>
    </row>
    <row r="40" spans="2:78" ht="15" customHeight="1" thickBot="1" x14ac:dyDescent="0.35">
      <c r="B40" s="7"/>
      <c r="I40" s="7" t="s">
        <v>37</v>
      </c>
      <c r="J40" s="188"/>
      <c r="K40" s="188"/>
      <c r="L40" s="188"/>
      <c r="M40" s="2" t="s">
        <v>227</v>
      </c>
      <c r="V40" s="7" t="s">
        <v>37</v>
      </c>
      <c r="W40" s="188"/>
      <c r="X40" s="188"/>
      <c r="Y40" s="188"/>
      <c r="Z40" s="2" t="s">
        <v>227</v>
      </c>
      <c r="AD40" s="187">
        <f>W40-J40</f>
        <v>0</v>
      </c>
      <c r="AE40" s="187"/>
      <c r="AF40" s="187"/>
      <c r="AG40" s="2" t="s">
        <v>227</v>
      </c>
      <c r="AJ40" s="9"/>
      <c r="AM40" s="51">
        <f>IF(AND(ISBLANK(W36),ISBLANK(W37),ISBLANK(W38),ISBLANK(W39),ISBLANK(W40)),0,1)</f>
        <v>0</v>
      </c>
      <c r="AN40" s="50" t="s">
        <v>41</v>
      </c>
      <c r="AO40" s="51">
        <f t="shared" si="0"/>
        <v>1</v>
      </c>
      <c r="AQ40" s="40" t="s">
        <v>5</v>
      </c>
      <c r="AR40" s="48" t="s">
        <v>116</v>
      </c>
      <c r="AS40" s="40"/>
      <c r="AT40" s="40"/>
      <c r="AU40" s="40"/>
      <c r="AV40" s="40"/>
      <c r="AW40" s="40"/>
      <c r="AX40" s="40"/>
      <c r="AY40" s="40"/>
      <c r="AZ40" s="40"/>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14"/>
    </row>
    <row r="41" spans="2:78" ht="15" customHeight="1" thickTop="1" x14ac:dyDescent="0.3">
      <c r="B41" s="7"/>
      <c r="D41" s="166">
        <f>IF(ISERROR(J41/$AD$32*100),0,J41/$AD$32*100)</f>
        <v>0</v>
      </c>
      <c r="E41" s="166"/>
      <c r="F41" s="61" t="s">
        <v>125</v>
      </c>
      <c r="I41" s="59" t="s">
        <v>38</v>
      </c>
      <c r="J41" s="184">
        <f>SUM(I36:M40)</f>
        <v>0</v>
      </c>
      <c r="K41" s="184"/>
      <c r="L41" s="184"/>
      <c r="M41" s="2" t="s">
        <v>227</v>
      </c>
      <c r="Q41" s="166">
        <f>IF(ISERROR(W41/$AD$32*100),0,W41/$AD$32*100)</f>
        <v>0</v>
      </c>
      <c r="R41" s="166"/>
      <c r="S41" s="61" t="s">
        <v>125</v>
      </c>
      <c r="V41" s="59" t="s">
        <v>38</v>
      </c>
      <c r="W41" s="184">
        <f>SUM(V36:Z40)</f>
        <v>0</v>
      </c>
      <c r="X41" s="184"/>
      <c r="Y41" s="184"/>
      <c r="Z41" s="2" t="s">
        <v>227</v>
      </c>
      <c r="AD41" s="184">
        <f>SUM(AD36:AF40)</f>
        <v>0</v>
      </c>
      <c r="AE41" s="184"/>
      <c r="AF41" s="184"/>
      <c r="AG41" s="2" t="s">
        <v>227</v>
      </c>
      <c r="AM41" s="51">
        <f>IF(LEN(M16)&gt;0,2,1)</f>
        <v>1</v>
      </c>
      <c r="AO41" s="51">
        <f>IF(AND(J41=0,W41=0),1,2)</f>
        <v>1</v>
      </c>
      <c r="AQ41" s="40" t="s">
        <v>6</v>
      </c>
      <c r="AR41" s="48" t="s">
        <v>118</v>
      </c>
      <c r="AS41" s="40"/>
      <c r="AT41" s="40"/>
      <c r="AU41" s="40"/>
      <c r="AV41" s="40"/>
      <c r="AW41" s="40"/>
      <c r="AX41" s="40"/>
      <c r="AY41" s="40"/>
      <c r="AZ41" s="40"/>
      <c r="BA41" s="5"/>
      <c r="BB41" s="5"/>
      <c r="BC41" s="5"/>
      <c r="BD41" s="5"/>
      <c r="BE41" s="5"/>
      <c r="BF41" s="5"/>
      <c r="BG41" s="5"/>
      <c r="BH41" s="5"/>
      <c r="BI41" s="5"/>
      <c r="BJ41" s="5"/>
      <c r="BK41" s="5"/>
      <c r="BL41" s="5"/>
      <c r="BM41" s="5"/>
      <c r="BN41" s="5"/>
      <c r="BO41" s="5"/>
      <c r="BP41" s="5"/>
      <c r="BQ41" s="5"/>
      <c r="BR41" s="5"/>
      <c r="BS41" s="5"/>
      <c r="BT41" s="5"/>
      <c r="BU41" s="5"/>
      <c r="BV41" s="5"/>
      <c r="BW41" s="5"/>
      <c r="BX41" s="5"/>
      <c r="BY41" s="5"/>
    </row>
    <row r="42" spans="2:78" ht="15" customHeight="1" x14ac:dyDescent="0.3">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Q42" s="40" t="s">
        <v>8</v>
      </c>
      <c r="AR42" s="48" t="s">
        <v>122</v>
      </c>
      <c r="AT42" s="5"/>
      <c r="AU42" s="5"/>
      <c r="AV42" s="40"/>
      <c r="AW42" s="40"/>
      <c r="AX42" s="40"/>
      <c r="AY42" s="40"/>
      <c r="AZ42" s="40"/>
      <c r="BA42" s="5"/>
      <c r="BB42" s="5"/>
      <c r="BC42" s="5"/>
      <c r="BD42" s="5"/>
      <c r="BE42" s="5"/>
      <c r="BF42" s="5"/>
      <c r="BG42" s="5"/>
      <c r="BH42" s="5"/>
      <c r="BI42" s="5"/>
      <c r="BJ42" s="5"/>
      <c r="BK42" s="5"/>
      <c r="BL42" s="5"/>
      <c r="BM42" s="5"/>
      <c r="BN42" s="5"/>
      <c r="BO42" s="5"/>
      <c r="BP42" s="5"/>
      <c r="BQ42" s="5"/>
      <c r="BR42" s="5"/>
      <c r="BS42" s="5"/>
      <c r="BT42" s="5"/>
      <c r="BU42" s="5"/>
      <c r="BV42" s="5"/>
      <c r="BW42" s="5"/>
      <c r="BX42" s="5"/>
      <c r="BY42" s="5"/>
    </row>
    <row r="43" spans="2:78" ht="15" customHeight="1" x14ac:dyDescent="0.3">
      <c r="B43" s="1"/>
      <c r="E43" s="60" t="s">
        <v>157</v>
      </c>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Q43" s="10" t="s">
        <v>9</v>
      </c>
      <c r="AR43" s="2" t="s">
        <v>156</v>
      </c>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row>
    <row r="44" spans="2:78" ht="15" customHeight="1" x14ac:dyDescent="0.3">
      <c r="B44" s="148"/>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50"/>
      <c r="AQ44" s="10" t="s">
        <v>7</v>
      </c>
      <c r="AR44" s="2" t="s">
        <v>313</v>
      </c>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row>
    <row r="45" spans="2:78" ht="15" customHeight="1" x14ac:dyDescent="0.3">
      <c r="B45" s="151"/>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3"/>
      <c r="AQ45" s="10" t="s">
        <v>294</v>
      </c>
      <c r="AR45" s="2" t="s">
        <v>193</v>
      </c>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row>
    <row r="46" spans="2:78" ht="15" customHeight="1" x14ac:dyDescent="0.3">
      <c r="B46" s="151"/>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3"/>
      <c r="AP46" s="40">
        <v>5</v>
      </c>
      <c r="AQ46" s="48" t="s">
        <v>119</v>
      </c>
      <c r="AR46" s="49"/>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row>
    <row r="47" spans="2:78" ht="15" customHeight="1" x14ac:dyDescent="0.3">
      <c r="B47" s="151"/>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3"/>
      <c r="AP47" s="40"/>
      <c r="AQ47" s="40" t="s">
        <v>5</v>
      </c>
      <c r="AR47" s="48" t="s">
        <v>116</v>
      </c>
      <c r="AS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row>
    <row r="48" spans="2:78" ht="15" customHeight="1" x14ac:dyDescent="0.3">
      <c r="B48" s="151"/>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3"/>
      <c r="AP48" s="5"/>
      <c r="AQ48" s="40" t="s">
        <v>6</v>
      </c>
      <c r="AR48" s="48" t="s">
        <v>117</v>
      </c>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row>
    <row r="49" spans="2:77" ht="15" customHeight="1" x14ac:dyDescent="0.3">
      <c r="B49" s="151"/>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3"/>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row>
    <row r="50" spans="2:77" ht="15" customHeight="1" x14ac:dyDescent="0.3">
      <c r="B50" s="151"/>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3"/>
      <c r="AQ50" s="40"/>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row>
    <row r="51" spans="2:77" ht="15" customHeight="1" x14ac:dyDescent="0.3">
      <c r="B51" s="151"/>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3"/>
      <c r="AP51" s="5"/>
      <c r="AQ51" s="40"/>
      <c r="AR51" s="48"/>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row>
    <row r="52" spans="2:77" ht="15" customHeight="1" x14ac:dyDescent="0.3">
      <c r="B52" s="151"/>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3"/>
      <c r="AP52" s="5"/>
      <c r="AQ52" s="10"/>
      <c r="AR52" s="48"/>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row>
    <row r="53" spans="2:77" ht="15" customHeight="1" x14ac:dyDescent="0.3">
      <c r="B53" s="154"/>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6"/>
      <c r="AP53" s="40"/>
      <c r="AQ53" s="10"/>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row>
    <row r="54" spans="2:77" ht="15" customHeight="1" x14ac:dyDescent="0.3">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row>
    <row r="55" spans="2:77" ht="15" customHeight="1" x14ac:dyDescent="0.3">
      <c r="AQ55" s="10"/>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row>
    <row r="56" spans="2:77" ht="15" customHeight="1" x14ac:dyDescent="0.3">
      <c r="B56" s="139">
        <f>Tables!$F$13</f>
        <v>45931</v>
      </c>
      <c r="C56" s="139"/>
      <c r="D56" s="139"/>
      <c r="E56" s="139"/>
      <c r="F56" s="139"/>
      <c r="G56" s="139"/>
      <c r="H56" s="139"/>
      <c r="R56" s="140" t="s">
        <v>50</v>
      </c>
      <c r="S56" s="140"/>
      <c r="T56" s="140"/>
      <c r="U56" s="140"/>
      <c r="AQ56" s="10"/>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row>
    <row r="57" spans="2:77" ht="15" customHeight="1" x14ac:dyDescent="0.3">
      <c r="C57" s="7" t="s">
        <v>21</v>
      </c>
      <c r="D57" s="161">
        <f>IF(ISBLANK($E$6),0,$E$6)</f>
        <v>0</v>
      </c>
      <c r="E57" s="161"/>
      <c r="F57" s="161"/>
      <c r="G57" s="161"/>
      <c r="H57" s="161"/>
      <c r="I57" s="161"/>
      <c r="J57" s="161"/>
      <c r="K57" s="161"/>
      <c r="L57" s="161"/>
      <c r="M57" s="161"/>
      <c r="N57" s="161"/>
      <c r="O57" s="161"/>
      <c r="P57" s="161"/>
      <c r="Q57" s="161"/>
      <c r="R57" s="161"/>
      <c r="S57" s="161"/>
      <c r="T57" s="161"/>
      <c r="U57" s="161"/>
      <c r="V57" s="161"/>
      <c r="W57" s="161"/>
      <c r="X57" s="161"/>
      <c r="Y57" s="161"/>
      <c r="AD57" s="7" t="s">
        <v>25</v>
      </c>
      <c r="AE57" s="162">
        <f>IF(ISBLANK($AE$6),0,$AE$6)</f>
        <v>0</v>
      </c>
      <c r="AF57" s="162"/>
      <c r="AG57" s="162"/>
      <c r="AH57" s="162"/>
      <c r="AI57" s="162"/>
      <c r="AJ57" s="162"/>
      <c r="AQ57" s="10"/>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row>
    <row r="58" spans="2:77" ht="15" customHeight="1" x14ac:dyDescent="0.3">
      <c r="F58" s="56"/>
      <c r="G58" s="56"/>
      <c r="H58" s="56"/>
      <c r="I58" s="56"/>
      <c r="J58" s="56"/>
      <c r="K58" s="7"/>
      <c r="L58" s="7"/>
      <c r="M58" s="7"/>
      <c r="N58" s="7"/>
      <c r="O58" s="56"/>
      <c r="P58" s="57"/>
      <c r="Q58" s="57"/>
      <c r="R58" s="57"/>
      <c r="S58" s="57"/>
      <c r="T58" s="57"/>
      <c r="U58" s="57"/>
      <c r="V58" s="57"/>
      <c r="W58" s="57"/>
      <c r="X58" s="57"/>
      <c r="Y58" s="57"/>
      <c r="Z58" s="57"/>
      <c r="AA58" s="57"/>
      <c r="AB58" s="57"/>
      <c r="AC58" s="57"/>
      <c r="AD58" s="57"/>
      <c r="AE58" s="57"/>
      <c r="AF58" s="57"/>
      <c r="AG58" s="57"/>
      <c r="AH58" s="57"/>
      <c r="AI58" s="57"/>
      <c r="AJ58" s="57"/>
      <c r="AQ58" s="10"/>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row>
    <row r="59" spans="2:77" ht="15" customHeight="1" x14ac:dyDescent="0.3">
      <c r="B59" s="6" t="s">
        <v>0</v>
      </c>
      <c r="C59" s="6"/>
      <c r="D59" s="6"/>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row>
    <row r="60" spans="2:77" ht="15" customHeight="1" x14ac:dyDescent="0.3">
      <c r="B60" s="15" t="s">
        <v>206</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row>
    <row r="61" spans="2:77" ht="15" customHeight="1" x14ac:dyDescent="0.3">
      <c r="B61" s="16" t="s">
        <v>10</v>
      </c>
      <c r="C61" s="15" t="s">
        <v>321</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row>
    <row r="62" spans="2:77" ht="15" customHeight="1" x14ac:dyDescent="0.3">
      <c r="B62" s="16" t="s">
        <v>10</v>
      </c>
      <c r="C62" s="15" t="s">
        <v>207</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row>
    <row r="63" spans="2:77" ht="15" customHeight="1" x14ac:dyDescent="0.3">
      <c r="B63" s="16" t="s">
        <v>10</v>
      </c>
      <c r="C63" s="15" t="s">
        <v>322</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row>
    <row r="64" spans="2:77" ht="15" customHeight="1" x14ac:dyDescent="0.3">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row>
    <row r="65" spans="2:77" ht="15" customHeight="1" x14ac:dyDescent="0.3">
      <c r="D65" s="7" t="s">
        <v>30</v>
      </c>
      <c r="E65" s="137"/>
      <c r="F65" s="137"/>
      <c r="G65" s="137"/>
      <c r="H65" s="137"/>
      <c r="I65" s="137"/>
      <c r="J65" s="137"/>
      <c r="K65" s="137"/>
      <c r="L65" s="137"/>
      <c r="M65" s="137"/>
      <c r="N65" s="137"/>
      <c r="O65" s="137"/>
      <c r="P65" s="137"/>
      <c r="Q65" s="137"/>
      <c r="R65" s="137"/>
      <c r="S65" s="137"/>
      <c r="T65" s="137"/>
      <c r="U65" s="137"/>
      <c r="V65" s="137"/>
      <c r="W65" s="137"/>
      <c r="X65" s="137"/>
      <c r="Y65" s="137"/>
      <c r="AB65" s="7" t="s">
        <v>124</v>
      </c>
      <c r="AC65" s="7"/>
      <c r="AD65" s="7"/>
      <c r="AE65" s="7"/>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row>
    <row r="66" spans="2:77" ht="15" customHeight="1" x14ac:dyDescent="0.3">
      <c r="D66" s="7" t="s">
        <v>21</v>
      </c>
      <c r="E66" s="143"/>
      <c r="F66" s="143"/>
      <c r="G66" s="143"/>
      <c r="H66" s="143"/>
      <c r="I66" s="143"/>
      <c r="J66" s="143"/>
      <c r="K66" s="143"/>
      <c r="L66" s="143"/>
      <c r="M66" s="143"/>
      <c r="N66" s="143"/>
      <c r="O66" s="143"/>
      <c r="P66" s="143"/>
      <c r="Q66" s="143"/>
      <c r="R66" s="143"/>
      <c r="S66" s="143"/>
      <c r="T66" s="143"/>
      <c r="U66" s="143"/>
      <c r="V66" s="143"/>
      <c r="W66" s="143"/>
      <c r="X66" s="143"/>
      <c r="Y66" s="143"/>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row>
    <row r="67" spans="2:77" ht="15" customHeight="1" x14ac:dyDescent="0.3">
      <c r="D67" s="7" t="s">
        <v>22</v>
      </c>
      <c r="E67" s="143"/>
      <c r="F67" s="143"/>
      <c r="G67" s="143"/>
      <c r="H67" s="143"/>
      <c r="I67" s="143"/>
      <c r="J67" s="143"/>
      <c r="K67" s="143"/>
      <c r="L67" s="143"/>
      <c r="M67" s="143"/>
      <c r="N67" s="143"/>
      <c r="O67" s="143"/>
      <c r="P67" s="143"/>
      <c r="Q67" s="143"/>
      <c r="R67" s="143"/>
      <c r="S67" s="143"/>
      <c r="T67" s="143"/>
      <c r="U67" s="143"/>
      <c r="V67" s="143"/>
      <c r="W67" s="143"/>
      <c r="X67" s="143"/>
      <c r="Y67" s="143"/>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row>
    <row r="68" spans="2:77" ht="15" customHeight="1" x14ac:dyDescent="0.3">
      <c r="D68" s="7" t="s">
        <v>111</v>
      </c>
      <c r="E68" s="143"/>
      <c r="F68" s="143"/>
      <c r="G68" s="143"/>
      <c r="H68" s="143"/>
      <c r="I68" s="143"/>
      <c r="J68" s="143"/>
      <c r="K68" s="143"/>
      <c r="L68" s="11"/>
      <c r="M68" s="11"/>
      <c r="N68" s="52" t="s">
        <v>112</v>
      </c>
      <c r="O68" s="143"/>
      <c r="P68" s="143"/>
      <c r="Q68" s="143"/>
      <c r="R68" s="143"/>
      <c r="S68" s="11"/>
      <c r="T68" s="11"/>
      <c r="U68" s="11"/>
      <c r="V68" s="52" t="s">
        <v>113</v>
      </c>
      <c r="W68" s="144"/>
      <c r="X68" s="144"/>
      <c r="Y68" s="144"/>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row>
    <row r="69" spans="2:77" ht="15" customHeight="1" x14ac:dyDescent="0.3">
      <c r="C69" s="12"/>
      <c r="D69" s="7" t="s">
        <v>24</v>
      </c>
      <c r="E69" s="158"/>
      <c r="F69" s="158"/>
      <c r="G69" s="158"/>
      <c r="H69" s="158"/>
      <c r="I69" s="158"/>
      <c r="J69" s="158"/>
      <c r="K69" s="158"/>
      <c r="L69" s="158"/>
      <c r="M69" s="158"/>
      <c r="N69" s="158"/>
      <c r="O69" s="158"/>
      <c r="P69" s="158"/>
      <c r="Q69" s="158"/>
      <c r="R69" s="158"/>
      <c r="S69" s="158"/>
      <c r="T69" s="158"/>
      <c r="U69" s="158"/>
      <c r="V69" s="158"/>
      <c r="W69" s="158"/>
      <c r="X69" s="158"/>
      <c r="Y69" s="158"/>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row>
    <row r="70" spans="2:77" ht="15" customHeight="1" x14ac:dyDescent="0.3">
      <c r="D70" s="7" t="s">
        <v>28</v>
      </c>
      <c r="E70" s="159"/>
      <c r="F70" s="159"/>
      <c r="G70" s="159"/>
      <c r="H70" s="159"/>
      <c r="I70" s="159"/>
      <c r="U70" s="37"/>
      <c r="V70" s="37"/>
      <c r="W70" s="37"/>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row>
    <row r="71" spans="2:77" ht="15" customHeight="1" x14ac:dyDescent="0.3">
      <c r="D71" s="7"/>
      <c r="E71" s="11"/>
      <c r="F71" s="11"/>
      <c r="G71" s="11"/>
      <c r="H71" s="11"/>
      <c r="I71" s="11"/>
      <c r="U71" s="37"/>
      <c r="V71" s="37"/>
      <c r="W71" s="37"/>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row>
    <row r="72" spans="2:77" ht="15" customHeight="1" x14ac:dyDescent="0.3">
      <c r="D72" s="7" t="s">
        <v>31</v>
      </c>
      <c r="E72" s="28"/>
      <c r="F72" s="28"/>
      <c r="G72" s="28"/>
      <c r="H72" s="28"/>
      <c r="I72" s="28"/>
      <c r="J72" s="28"/>
      <c r="K72" s="28"/>
      <c r="L72" s="28"/>
      <c r="M72" s="28"/>
      <c r="N72" s="28"/>
      <c r="O72" s="28"/>
      <c r="P72" s="28"/>
      <c r="Q72" s="28"/>
      <c r="R72" s="28"/>
      <c r="S72" s="28"/>
      <c r="T72" s="28"/>
      <c r="U72" s="37"/>
      <c r="V72" s="37"/>
      <c r="W72" s="37"/>
      <c r="AB72" s="7" t="s">
        <v>25</v>
      </c>
      <c r="AC72" s="136"/>
      <c r="AD72" s="136"/>
      <c r="AE72" s="136"/>
      <c r="AF72" s="136"/>
      <c r="AG72" s="136"/>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row>
    <row r="73" spans="2:77" ht="15" customHeight="1" x14ac:dyDescent="0.3">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row>
    <row r="74" spans="2:77" ht="15" customHeight="1" x14ac:dyDescent="0.3">
      <c r="B74" s="101" t="s">
        <v>295</v>
      </c>
      <c r="C74" s="102"/>
      <c r="D74" s="102"/>
      <c r="E74" s="102"/>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4"/>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row>
    <row r="75" spans="2:77" ht="15" customHeight="1" x14ac:dyDescent="0.3">
      <c r="B75" s="105"/>
      <c r="C75" s="98"/>
      <c r="D75" s="98"/>
      <c r="E75" s="98"/>
      <c r="F75" s="98"/>
      <c r="G75" s="98"/>
      <c r="H75" s="98"/>
      <c r="I75" s="98"/>
      <c r="J75" s="98"/>
      <c r="K75" s="106" t="s">
        <v>296</v>
      </c>
      <c r="L75" s="106"/>
      <c r="M75" s="107" t="s">
        <v>297</v>
      </c>
      <c r="N75" s="107"/>
      <c r="O75" s="107"/>
      <c r="P75" s="107"/>
      <c r="Q75" s="107"/>
      <c r="R75" s="107"/>
      <c r="S75" s="107"/>
      <c r="T75" s="98"/>
      <c r="U75" s="98"/>
      <c r="V75" s="98"/>
      <c r="W75" s="98"/>
      <c r="X75" s="98"/>
      <c r="Y75" s="98"/>
      <c r="Z75" s="98"/>
      <c r="AA75" s="98"/>
      <c r="AB75" s="98"/>
      <c r="AC75" s="98"/>
      <c r="AD75" s="98"/>
      <c r="AE75" s="98"/>
      <c r="AF75" s="98"/>
      <c r="AG75" s="98"/>
      <c r="AH75" s="98"/>
      <c r="AI75" s="98"/>
      <c r="AJ75" s="108"/>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row>
    <row r="76" spans="2:77" ht="15" customHeight="1" x14ac:dyDescent="0.3">
      <c r="B76" s="105"/>
      <c r="C76" s="98"/>
      <c r="D76" s="98"/>
      <c r="E76" s="98"/>
      <c r="F76" s="98"/>
      <c r="G76" s="98"/>
      <c r="H76" s="98"/>
      <c r="I76" s="98"/>
      <c r="J76" s="98"/>
      <c r="K76" s="99" t="s">
        <v>312</v>
      </c>
      <c r="L76" s="106"/>
      <c r="M76" s="189">
        <f>IF($AN$20=2,"Since the parcel has recived a previous Non-Qualifying Development Waver, this parcel does not qualify for another Non-Qualifying Development Waiver.",0)</f>
        <v>0</v>
      </c>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90"/>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row>
    <row r="77" spans="2:77" ht="15" customHeight="1" x14ac:dyDescent="0.3">
      <c r="B77" s="105"/>
      <c r="C77" s="98"/>
      <c r="D77" s="98"/>
      <c r="E77" s="98"/>
      <c r="F77" s="98"/>
      <c r="G77" s="98"/>
      <c r="H77" s="98"/>
      <c r="I77" s="98"/>
      <c r="J77" s="98"/>
      <c r="K77" s="99"/>
      <c r="L77" s="9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90"/>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row>
    <row r="78" spans="2:77" ht="15" customHeight="1" x14ac:dyDescent="0.3">
      <c r="B78" s="105"/>
      <c r="C78" s="98"/>
      <c r="D78" s="98"/>
      <c r="E78" s="98"/>
      <c r="F78" s="98"/>
      <c r="G78" s="98"/>
      <c r="H78" s="98"/>
      <c r="I78" s="98"/>
      <c r="J78" s="98"/>
      <c r="K78" s="99" t="s">
        <v>318</v>
      </c>
      <c r="L78" s="99"/>
      <c r="M78" s="189">
        <f>IF(OR($AN$22=2,$AN$24=2,$AN$32=2),"Since the property area is greater than 1 acre or less tha 1 acre and part of a larger development, this parcel does not qualify for the Non-Qualifying Development Waiver.",0)</f>
        <v>0</v>
      </c>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90"/>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row>
    <row r="79" spans="2:77" ht="15" customHeight="1" x14ac:dyDescent="0.3">
      <c r="B79" s="105"/>
      <c r="C79" s="98"/>
      <c r="D79" s="98"/>
      <c r="E79" s="98"/>
      <c r="F79" s="98"/>
      <c r="G79" s="98"/>
      <c r="H79" s="98"/>
      <c r="I79" s="98"/>
      <c r="J79" s="98"/>
      <c r="K79" s="99"/>
      <c r="L79" s="9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90"/>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row>
    <row r="80" spans="2:77" ht="15" customHeight="1" x14ac:dyDescent="0.3">
      <c r="B80" s="105"/>
      <c r="C80" s="98"/>
      <c r="D80" s="98"/>
      <c r="E80" s="98"/>
      <c r="F80" s="98"/>
      <c r="G80" s="98"/>
      <c r="H80" s="98"/>
      <c r="I80" s="98"/>
      <c r="J80" s="98"/>
      <c r="K80" s="99"/>
      <c r="L80" s="9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90"/>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row>
    <row r="81" spans="2:77" ht="15" customHeight="1" x14ac:dyDescent="0.3">
      <c r="B81" s="105"/>
      <c r="C81" s="98"/>
      <c r="D81" s="98"/>
      <c r="E81" s="98"/>
      <c r="F81" s="98"/>
      <c r="G81" s="98"/>
      <c r="H81" s="98"/>
      <c r="I81" s="98"/>
      <c r="J81" s="98"/>
      <c r="K81" s="99" t="s">
        <v>298</v>
      </c>
      <c r="L81" s="99"/>
      <c r="M81" s="189">
        <f>IF(OR($AN$26=2,$AO$34&gt;1),"Since the proposed development will disturb more than "&amp;TEXT(Tables!$F$24,"0,000")&amp;" square feet, this parcel does not qualify for the Non-Qualifying Development Waiver.",0)</f>
        <v>0</v>
      </c>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90"/>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row>
    <row r="82" spans="2:77" ht="15" customHeight="1" x14ac:dyDescent="0.3">
      <c r="B82" s="109"/>
      <c r="C82" s="110"/>
      <c r="D82" s="110"/>
      <c r="E82" s="110"/>
      <c r="F82" s="110"/>
      <c r="G82" s="110"/>
      <c r="H82" s="110"/>
      <c r="I82" s="110"/>
      <c r="J82" s="110"/>
      <c r="K82" s="111"/>
      <c r="L82" s="11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2"/>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row>
    <row r="83" spans="2:77" ht="15" customHeight="1" x14ac:dyDescent="0.3">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row>
    <row r="84" spans="2:77" ht="15" customHeight="1" x14ac:dyDescent="0.3">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row>
    <row r="85" spans="2:77" ht="15" customHeight="1" x14ac:dyDescent="0.3">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row>
    <row r="86" spans="2:77" ht="15" customHeight="1" x14ac:dyDescent="0.3">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row>
    <row r="87" spans="2:77" ht="15" customHeight="1" x14ac:dyDescent="0.3">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row>
    <row r="88" spans="2:77" ht="15" customHeight="1" x14ac:dyDescent="0.3">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row>
    <row r="89" spans="2:77" ht="15" customHeight="1" x14ac:dyDescent="0.3">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row>
    <row r="90" spans="2:77" ht="15" customHeight="1" x14ac:dyDescent="0.3">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row>
    <row r="91" spans="2:77" ht="15" customHeight="1" x14ac:dyDescent="0.3">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row>
    <row r="92" spans="2:77" ht="15" customHeight="1" x14ac:dyDescent="0.3">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row>
    <row r="93" spans="2:77" ht="15" customHeight="1" x14ac:dyDescent="0.3">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row>
    <row r="94" spans="2:77" ht="15" customHeight="1" x14ac:dyDescent="0.3">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row>
    <row r="95" spans="2:77" ht="15" customHeight="1" x14ac:dyDescent="0.3">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row>
    <row r="96" spans="2:77" ht="15" customHeight="1" x14ac:dyDescent="0.3">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row>
    <row r="97" spans="2:77" ht="15" customHeight="1" x14ac:dyDescent="0.3">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row>
    <row r="98" spans="2:77" ht="15" customHeight="1" x14ac:dyDescent="0.3">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row>
    <row r="99" spans="2:77" ht="15" customHeight="1" x14ac:dyDescent="0.3">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row>
    <row r="100" spans="2:77" ht="15" customHeight="1" x14ac:dyDescent="0.3">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row>
    <row r="101" spans="2:77" ht="15" customHeight="1" x14ac:dyDescent="0.3">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row>
    <row r="102" spans="2:77" ht="15" customHeight="1" x14ac:dyDescent="0.3">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row>
    <row r="103" spans="2:77" ht="15" customHeight="1" x14ac:dyDescent="0.3">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row>
    <row r="104" spans="2:77" ht="15" customHeight="1" x14ac:dyDescent="0.3">
      <c r="B104" s="139">
        <f>Tables!$F$13</f>
        <v>45931</v>
      </c>
      <c r="C104" s="139"/>
      <c r="D104" s="139"/>
      <c r="E104" s="139"/>
      <c r="F104" s="139"/>
      <c r="G104" s="139"/>
      <c r="H104" s="139"/>
      <c r="R104" s="140" t="s">
        <v>49</v>
      </c>
      <c r="S104" s="140"/>
      <c r="T104" s="140"/>
      <c r="U104" s="140"/>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row>
    <row r="105" spans="2:77" ht="15" customHeight="1" x14ac:dyDescent="0.3">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row>
    <row r="106" spans="2:77" ht="15" customHeight="1" x14ac:dyDescent="0.3">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row>
  </sheetData>
  <sheetProtection algorithmName="SHA-512" hashValue="WGAyustXh3IJUaEb8E6NFM5Rx+zBMZvXSTweUFCOWqyzJ8yRH28rILA8dFA39cAO7/iWZXtnZifHeJnbRaiRsg==" saltValue="Q2HKIuk0z/NZvrE+Wc3FNA==" spinCount="100000" sheet="1" objects="1" scenarios="1" selectLockedCells="1"/>
  <mergeCells count="60">
    <mergeCell ref="AD32:AF32"/>
    <mergeCell ref="T32:V32"/>
    <mergeCell ref="T33:V33"/>
    <mergeCell ref="AD36:AF36"/>
    <mergeCell ref="AD37:AF37"/>
    <mergeCell ref="C35:N35"/>
    <mergeCell ref="J36:L36"/>
    <mergeCell ref="P35:AA35"/>
    <mergeCell ref="W36:Y36"/>
    <mergeCell ref="AD35:AG35"/>
    <mergeCell ref="E69:Y69"/>
    <mergeCell ref="E70:I70"/>
    <mergeCell ref="AC72:AG72"/>
    <mergeCell ref="B104:H104"/>
    <mergeCell ref="R104:U104"/>
    <mergeCell ref="M76:AJ77"/>
    <mergeCell ref="M81:AJ82"/>
    <mergeCell ref="M78:AJ80"/>
    <mergeCell ref="E65:Y65"/>
    <mergeCell ref="E66:Y66"/>
    <mergeCell ref="E67:Y67"/>
    <mergeCell ref="E68:K68"/>
    <mergeCell ref="O68:R68"/>
    <mergeCell ref="W68:Y68"/>
    <mergeCell ref="B44:AJ53"/>
    <mergeCell ref="B56:H56"/>
    <mergeCell ref="R56:U56"/>
    <mergeCell ref="D57:Y57"/>
    <mergeCell ref="AE57:AJ57"/>
    <mergeCell ref="D41:E41"/>
    <mergeCell ref="W41:Y41"/>
    <mergeCell ref="Q41:R41"/>
    <mergeCell ref="J39:L39"/>
    <mergeCell ref="J40:L40"/>
    <mergeCell ref="W39:Y39"/>
    <mergeCell ref="W40:Y40"/>
    <mergeCell ref="AD41:AF41"/>
    <mergeCell ref="J37:L37"/>
    <mergeCell ref="J38:L38"/>
    <mergeCell ref="W37:Y37"/>
    <mergeCell ref="W38:Y38"/>
    <mergeCell ref="J41:L41"/>
    <mergeCell ref="AD38:AF38"/>
    <mergeCell ref="AD39:AF39"/>
    <mergeCell ref="AD40:AF40"/>
    <mergeCell ref="E9:Y9"/>
    <mergeCell ref="E10:Y10"/>
    <mergeCell ref="AE10:AJ10"/>
    <mergeCell ref="BB1:BX4"/>
    <mergeCell ref="AP5:BC6"/>
    <mergeCell ref="E8:K8"/>
    <mergeCell ref="O8:R8"/>
    <mergeCell ref="W8:Y8"/>
    <mergeCell ref="AE8:AJ8"/>
    <mergeCell ref="O1:AK4"/>
    <mergeCell ref="AD5:AJ5"/>
    <mergeCell ref="E6:Y6"/>
    <mergeCell ref="AE6:AJ6"/>
    <mergeCell ref="E7:Y7"/>
    <mergeCell ref="AE7:AJ7"/>
  </mergeCells>
  <conditionalFormatting sqref="B20 E20">
    <cfRule type="expression" dxfId="148" priority="20">
      <formula>$AO$20=3</formula>
    </cfRule>
    <cfRule type="expression" dxfId="147" priority="21">
      <formula>$AM$20=0</formula>
    </cfRule>
  </conditionalFormatting>
  <conditionalFormatting sqref="B20">
    <cfRule type="expression" dxfId="146" priority="22">
      <formula>$AN$20=2</formula>
    </cfRule>
  </conditionalFormatting>
  <conditionalFormatting sqref="B22 E22">
    <cfRule type="expression" dxfId="145" priority="31">
      <formula>$AO$22=3</formula>
    </cfRule>
    <cfRule type="expression" dxfId="144" priority="32">
      <formula>$AM$22=0</formula>
    </cfRule>
  </conditionalFormatting>
  <conditionalFormatting sqref="B22">
    <cfRule type="expression" dxfId="143" priority="33">
      <formula>$AN$22=2</formula>
    </cfRule>
  </conditionalFormatting>
  <conditionalFormatting sqref="B24 E24">
    <cfRule type="expression" dxfId="142" priority="28">
      <formula>$AO$24=3</formula>
    </cfRule>
    <cfRule type="expression" dxfId="141" priority="29">
      <formula>$AM$24=0</formula>
    </cfRule>
  </conditionalFormatting>
  <conditionalFormatting sqref="B24">
    <cfRule type="expression" dxfId="140" priority="30">
      <formula>$AN$24=2</formula>
    </cfRule>
  </conditionalFormatting>
  <conditionalFormatting sqref="B26 E26">
    <cfRule type="expression" dxfId="139" priority="25">
      <formula>$AO$26=3</formula>
    </cfRule>
    <cfRule type="expression" dxfId="138" priority="26">
      <formula>$AM$26=0</formula>
    </cfRule>
  </conditionalFormatting>
  <conditionalFormatting sqref="B26">
    <cfRule type="expression" dxfId="137" priority="27">
      <formula>$AN$26=2</formula>
    </cfRule>
  </conditionalFormatting>
  <conditionalFormatting sqref="B28 E28">
    <cfRule type="expression" dxfId="136" priority="62">
      <formula>$AM$28=0</formula>
    </cfRule>
    <cfRule type="expression" dxfId="135" priority="56">
      <formula>$AO$28=3</formula>
    </cfRule>
  </conditionalFormatting>
  <conditionalFormatting sqref="B28">
    <cfRule type="expression" dxfId="134" priority="66">
      <formula>$AN$28=2</formula>
    </cfRule>
  </conditionalFormatting>
  <conditionalFormatting sqref="B30 E30">
    <cfRule type="expression" dxfId="133" priority="58">
      <formula>$AM$30=0</formula>
    </cfRule>
    <cfRule type="expression" dxfId="132" priority="55">
      <formula>$AO$30=3</formula>
    </cfRule>
  </conditionalFormatting>
  <conditionalFormatting sqref="B30">
    <cfRule type="expression" dxfId="131" priority="59">
      <formula>$AN$30=2</formula>
    </cfRule>
  </conditionalFormatting>
  <conditionalFormatting sqref="B44:AJ53">
    <cfRule type="expression" dxfId="130" priority="60">
      <formula>$AN$28=2</formula>
    </cfRule>
    <cfRule type="cellIs" priority="57" stopIfTrue="1" operator="greaterThan">
      <formula>0</formula>
    </cfRule>
    <cfRule type="expression" dxfId="129" priority="61">
      <formula>$AN$30=2</formula>
    </cfRule>
  </conditionalFormatting>
  <conditionalFormatting sqref="D41">
    <cfRule type="cellIs" dxfId="128" priority="36" operator="equal">
      <formula>0</formula>
    </cfRule>
  </conditionalFormatting>
  <conditionalFormatting sqref="D57">
    <cfRule type="cellIs" dxfId="127" priority="24" operator="equal">
      <formula>0</formula>
    </cfRule>
  </conditionalFormatting>
  <conditionalFormatting sqref="E65:E66">
    <cfRule type="expression" dxfId="126" priority="49">
      <formula>ISBLANK(E65)</formula>
    </cfRule>
  </conditionalFormatting>
  <conditionalFormatting sqref="E68:E70">
    <cfRule type="expression" dxfId="125" priority="44">
      <formula>ISBLANK(E68)</formula>
    </cfRule>
  </conditionalFormatting>
  <conditionalFormatting sqref="E67:Y67">
    <cfRule type="expression" dxfId="124" priority="47">
      <formula>ISBLANK(E67)</formula>
    </cfRule>
  </conditionalFormatting>
  <conditionalFormatting sqref="H12 V12 H14">
    <cfRule type="expression" dxfId="123" priority="65">
      <formula>ISBLANK(H12)</formula>
    </cfRule>
  </conditionalFormatting>
  <conditionalFormatting sqref="J41">
    <cfRule type="cellIs" dxfId="122" priority="63" operator="equal">
      <formula>0</formula>
    </cfRule>
  </conditionalFormatting>
  <conditionalFormatting sqref="M16 Z16">
    <cfRule type="expression" dxfId="121" priority="5">
      <formula>$AO$16=3</formula>
    </cfRule>
    <cfRule type="expression" dxfId="120" priority="6">
      <formula>$AM$16=0</formula>
    </cfRule>
  </conditionalFormatting>
  <conditionalFormatting sqref="O8">
    <cfRule type="expression" dxfId="119" priority="51">
      <formula>ISBLANK(O8)</formula>
    </cfRule>
  </conditionalFormatting>
  <conditionalFormatting sqref="O68">
    <cfRule type="expression" dxfId="118" priority="45">
      <formula>ISBLANK(O68)</formula>
    </cfRule>
  </conditionalFormatting>
  <conditionalFormatting sqref="Q41">
    <cfRule type="cellIs" dxfId="117" priority="35" operator="equal">
      <formula>0</formula>
    </cfRule>
  </conditionalFormatting>
  <conditionalFormatting sqref="T32:T33 AD32 E8 J36:J40 W36:W40">
    <cfRule type="expression" dxfId="116" priority="50">
      <formula>ISBLANK(E8)</formula>
    </cfRule>
  </conditionalFormatting>
  <conditionalFormatting sqref="T33">
    <cfRule type="expression" dxfId="115" priority="17">
      <formula>$AO$34&gt;1</formula>
    </cfRule>
  </conditionalFormatting>
  <conditionalFormatting sqref="W8">
    <cfRule type="expression" dxfId="114" priority="52">
      <formula>ISBLANK(W8)</formula>
    </cfRule>
  </conditionalFormatting>
  <conditionalFormatting sqref="W41">
    <cfRule type="cellIs" dxfId="113" priority="593" operator="equal">
      <formula>0</formula>
    </cfRule>
  </conditionalFormatting>
  <conditionalFormatting sqref="W68">
    <cfRule type="expression" dxfId="112" priority="46">
      <formula>ISBLANK(W68)</formula>
    </cfRule>
  </conditionalFormatting>
  <conditionalFormatting sqref="AC72">
    <cfRule type="expression" dxfId="111" priority="48">
      <formula>ISBLANK(AC72)</formula>
    </cfRule>
  </conditionalFormatting>
  <conditionalFormatting sqref="AD36:AD41">
    <cfRule type="expression" dxfId="110" priority="3">
      <formula>$AO36=1</formula>
    </cfRule>
  </conditionalFormatting>
  <conditionalFormatting sqref="AD32:AF32">
    <cfRule type="expression" dxfId="109" priority="4">
      <formula>$AN$34&gt;1</formula>
    </cfRule>
  </conditionalFormatting>
  <conditionalFormatting sqref="AD36:AF40">
    <cfRule type="expression" priority="12">
      <formula>$AO36=1</formula>
    </cfRule>
  </conditionalFormatting>
  <conditionalFormatting sqref="AD41:AF41">
    <cfRule type="expression" priority="1" stopIfTrue="1">
      <formula>$AM$41=2</formula>
    </cfRule>
    <cfRule type="cellIs" dxfId="108" priority="2" operator="greaterThan">
      <formula>$AM$32</formula>
    </cfRule>
  </conditionalFormatting>
  <conditionalFormatting sqref="AD5:AJ5">
    <cfRule type="cellIs" dxfId="107" priority="34" operator="equal">
      <formula>0</formula>
    </cfRule>
  </conditionalFormatting>
  <conditionalFormatting sqref="AE6:AJ6 E6:Y7 AE7 AE8:AJ8 E9:Y10 AE10:AJ10">
    <cfRule type="expression" dxfId="106" priority="67">
      <formula>ISBLANK(E6)</formula>
    </cfRule>
  </conditionalFormatting>
  <conditionalFormatting sqref="AE57:AJ57">
    <cfRule type="cellIs" dxfId="105" priority="23" operator="equal">
      <formula>0</formula>
    </cfRule>
  </conditionalFormatting>
  <printOptions horizontalCentered="1"/>
  <pageMargins left="0.25" right="0.25" top="0.25" bottom="0.25" header="0.3" footer="0.3"/>
  <pageSetup orientation="portrait" horizontalDpi="1200" verticalDpi="1200" r:id="rId1"/>
  <rowBreaks count="1" manualBreakCount="1">
    <brk id="56" max="16383" man="1"/>
  </rowBreaks>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D9CD055C-A46F-4F9F-8C75-571DBC2C062E}">
          <x14:formula1>
            <xm:f>Tables!$B$8</xm:f>
          </x14:formula1>
          <xm:sqref>B83:AJ1048576 AK51:AL1048576 B35:C35 R36:R40 AL44:AL50 M36:M41 B36:D41 F36:J41 E36:E40 P35 Z36:Z41 P36:Q41 S36:W41 AJ35:AJ41 AG36:AH41 W32:X33 B34:AJ34 AG32 Z33:AJ33 AI32 Z32:AD32 B32:T33 AK1:AL42 B1:AJ15 B17:AJ31 Z16:AJ16 V16 B16:J16 T16 M16:O16 B42:AJ73 AK43:AK50 A1:A1048576 AD36:AD41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1370-6510-4239-B6C0-849F71C4A193}">
  <sheetPr codeName="Sheet8">
    <tabColor rgb="FFFFC000"/>
  </sheetPr>
  <dimension ref="A1:BZ55"/>
  <sheetViews>
    <sheetView showGridLines="0" showRowColHeaders="0" showZeros="0" zoomScale="150" zoomScaleNormal="150" workbookViewId="0">
      <selection activeCell="AE6" sqref="AE6:AJ6"/>
    </sheetView>
  </sheetViews>
  <sheetFormatPr defaultColWidth="0" defaultRowHeight="0" customHeight="1" zeroHeight="1" x14ac:dyDescent="0.3"/>
  <cols>
    <col min="1" max="1" width="1.77734375" style="2" customWidth="1"/>
    <col min="2" max="36" width="2.77734375" style="2" customWidth="1"/>
    <col min="37" max="37" width="1.77734375" style="2" customWidth="1"/>
    <col min="38" max="38" width="2.77734375" style="2" customWidth="1"/>
    <col min="39" max="39" width="4.6640625" style="50" hidden="1" customWidth="1"/>
    <col min="40" max="41" width="4.77734375" style="50" hidden="1" customWidth="1"/>
    <col min="42" max="77" width="2.77734375" style="2" customWidth="1"/>
    <col min="78" max="16384" width="8.88671875" style="2" hidden="1"/>
  </cols>
  <sheetData>
    <row r="1" spans="2:77" ht="15" customHeight="1" x14ac:dyDescent="0.3">
      <c r="G1" s="3"/>
      <c r="H1" s="3"/>
      <c r="I1" s="3"/>
      <c r="J1" s="3"/>
      <c r="K1" s="3"/>
      <c r="L1" s="134" t="s">
        <v>204</v>
      </c>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Y1" s="134" t="str">
        <f>L1</f>
        <v>Form 1D.2 - Non-Qualifying Development Waiver
As-Built Certification Form</v>
      </c>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row>
    <row r="2" spans="2:77" ht="15" customHeight="1" x14ac:dyDescent="0.3">
      <c r="E2" s="3"/>
      <c r="F2" s="3"/>
      <c r="G2" s="3"/>
      <c r="H2" s="3"/>
      <c r="I2" s="3"/>
      <c r="J2" s="3"/>
      <c r="K2" s="3"/>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X2" s="38"/>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row>
    <row r="3" spans="2:77" ht="15" customHeight="1" x14ac:dyDescent="0.3">
      <c r="E3" s="3"/>
      <c r="F3" s="3"/>
      <c r="G3" s="3"/>
      <c r="H3" s="3"/>
      <c r="I3" s="3"/>
      <c r="J3" s="3"/>
      <c r="K3" s="3"/>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X3" s="38"/>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row>
    <row r="4" spans="2:77" ht="15" customHeight="1" x14ac:dyDescent="0.3">
      <c r="E4" s="3"/>
      <c r="F4" s="3"/>
      <c r="G4" s="3"/>
      <c r="H4" s="3"/>
      <c r="I4" s="3"/>
      <c r="J4" s="3"/>
      <c r="K4" s="3"/>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X4" s="38"/>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row>
    <row r="5" spans="2:77" ht="15" customHeight="1" x14ac:dyDescent="0.3">
      <c r="B5" s="6" t="s">
        <v>33</v>
      </c>
      <c r="C5" s="6"/>
      <c r="D5" s="6"/>
      <c r="AC5" s="7" t="s">
        <v>169</v>
      </c>
      <c r="AD5" s="183">
        <f>'Form 1D.1 - Non-Qualifying'!AD5</f>
        <v>0</v>
      </c>
      <c r="AE5" s="183"/>
      <c r="AF5" s="183"/>
      <c r="AG5" s="183"/>
      <c r="AH5" s="183"/>
      <c r="AI5" s="183"/>
      <c r="AJ5" s="183"/>
      <c r="AP5" s="135" t="s">
        <v>4</v>
      </c>
      <c r="AQ5" s="135"/>
      <c r="AR5" s="135"/>
      <c r="AS5" s="135"/>
      <c r="AT5" s="135"/>
      <c r="AU5" s="135"/>
      <c r="AV5" s="135"/>
      <c r="AW5" s="135"/>
      <c r="AX5" s="135"/>
      <c r="AY5" s="135"/>
      <c r="AZ5" s="135"/>
      <c r="BA5" s="135"/>
      <c r="BB5" s="135"/>
      <c r="BC5" s="135"/>
    </row>
    <row r="6" spans="2:77" ht="15" customHeight="1" x14ac:dyDescent="0.3">
      <c r="D6" s="7" t="s">
        <v>21</v>
      </c>
      <c r="E6" s="174">
        <f>'Form 1D.1 - Non-Qualifying'!E6</f>
        <v>0</v>
      </c>
      <c r="F6" s="174"/>
      <c r="G6" s="174"/>
      <c r="H6" s="174"/>
      <c r="I6" s="174"/>
      <c r="J6" s="174"/>
      <c r="K6" s="174"/>
      <c r="L6" s="174"/>
      <c r="M6" s="174"/>
      <c r="N6" s="174"/>
      <c r="O6" s="174"/>
      <c r="P6" s="174"/>
      <c r="Q6" s="174"/>
      <c r="R6" s="174"/>
      <c r="S6" s="174"/>
      <c r="T6" s="174"/>
      <c r="U6" s="174"/>
      <c r="V6" s="174"/>
      <c r="W6" s="174"/>
      <c r="X6" s="174"/>
      <c r="Y6" s="174"/>
      <c r="AD6" s="7" t="s">
        <v>25</v>
      </c>
      <c r="AE6" s="136"/>
      <c r="AF6" s="136"/>
      <c r="AG6" s="136"/>
      <c r="AH6" s="136"/>
      <c r="AI6" s="136"/>
      <c r="AJ6" s="136"/>
      <c r="AP6" s="135"/>
      <c r="AQ6" s="135"/>
      <c r="AR6" s="135"/>
      <c r="AS6" s="135"/>
      <c r="AT6" s="135"/>
      <c r="AU6" s="135"/>
      <c r="AV6" s="135"/>
      <c r="AW6" s="135"/>
      <c r="AX6" s="135"/>
      <c r="AY6" s="135"/>
      <c r="AZ6" s="135"/>
      <c r="BA6" s="135"/>
      <c r="BB6" s="135"/>
      <c r="BC6" s="135"/>
      <c r="BD6" s="5"/>
      <c r="BE6" s="5"/>
      <c r="BF6" s="5"/>
      <c r="BG6" s="5"/>
      <c r="BH6" s="5"/>
      <c r="BI6" s="5"/>
      <c r="BJ6" s="5"/>
      <c r="BK6" s="5"/>
      <c r="BL6" s="5"/>
      <c r="BM6" s="5"/>
      <c r="BN6" s="5"/>
      <c r="BO6" s="5"/>
      <c r="BP6" s="5"/>
      <c r="BQ6" s="5"/>
      <c r="BR6" s="5"/>
      <c r="BS6" s="5"/>
      <c r="BT6" s="5"/>
      <c r="BU6" s="5"/>
      <c r="BV6" s="5"/>
      <c r="BW6" s="5"/>
      <c r="BX6" s="5"/>
      <c r="BY6" s="5"/>
    </row>
    <row r="7" spans="2:77" ht="15" customHeight="1" x14ac:dyDescent="0.3">
      <c r="D7" s="7" t="s">
        <v>22</v>
      </c>
      <c r="E7" s="175">
        <f>'Form 1D.1 - Non-Qualifying'!E7</f>
        <v>0</v>
      </c>
      <c r="F7" s="175"/>
      <c r="G7" s="175"/>
      <c r="H7" s="175"/>
      <c r="I7" s="175"/>
      <c r="J7" s="175"/>
      <c r="K7" s="175"/>
      <c r="L7" s="175"/>
      <c r="M7" s="175"/>
      <c r="N7" s="175"/>
      <c r="O7" s="175"/>
      <c r="P7" s="175"/>
      <c r="Q7" s="175"/>
      <c r="R7" s="175"/>
      <c r="S7" s="175"/>
      <c r="T7" s="175"/>
      <c r="U7" s="175"/>
      <c r="V7" s="175"/>
      <c r="W7" s="175"/>
      <c r="X7" s="175"/>
      <c r="Y7" s="175"/>
      <c r="AB7" s="7"/>
      <c r="AD7" s="7" t="s">
        <v>26</v>
      </c>
      <c r="AE7" s="176">
        <f>'Form 1D.1 - Non-Qualifying'!AE7</f>
        <v>0</v>
      </c>
      <c r="AF7" s="176"/>
      <c r="AG7" s="176"/>
      <c r="AH7" s="176"/>
      <c r="AI7" s="176"/>
      <c r="AJ7" s="176"/>
      <c r="AP7" s="40">
        <v>1</v>
      </c>
      <c r="AQ7" s="45" t="s">
        <v>163</v>
      </c>
      <c r="AR7" s="40"/>
      <c r="AS7" s="40"/>
      <c r="AT7" s="40"/>
      <c r="AU7" s="40"/>
      <c r="AV7" s="44"/>
      <c r="AW7" s="44"/>
      <c r="AX7" s="44"/>
      <c r="AY7" s="44"/>
      <c r="AZ7" s="44"/>
      <c r="BA7" s="8"/>
      <c r="BB7" s="8"/>
      <c r="BC7" s="8"/>
      <c r="BD7" s="8"/>
      <c r="BE7" s="8"/>
      <c r="BF7" s="8"/>
      <c r="BG7" s="8"/>
      <c r="BH7" s="8"/>
      <c r="BI7" s="8"/>
      <c r="BJ7" s="8"/>
      <c r="BK7" s="8"/>
      <c r="BL7" s="8"/>
      <c r="BM7" s="8"/>
      <c r="BN7" s="8"/>
      <c r="BO7" s="8"/>
      <c r="BP7" s="8"/>
      <c r="BQ7" s="8"/>
      <c r="BR7" s="8"/>
      <c r="BS7" s="8"/>
      <c r="BT7" s="8"/>
      <c r="BU7" s="8"/>
      <c r="BV7" s="8"/>
      <c r="BW7" s="8"/>
      <c r="BX7" s="8"/>
      <c r="BY7" s="8"/>
    </row>
    <row r="8" spans="2:77" ht="15" customHeight="1" x14ac:dyDescent="0.3">
      <c r="C8" s="9"/>
      <c r="D8" s="7" t="s">
        <v>111</v>
      </c>
      <c r="E8" s="175">
        <f>'Form 1D.1 - Non-Qualifying'!E8</f>
        <v>0</v>
      </c>
      <c r="F8" s="175"/>
      <c r="G8" s="175"/>
      <c r="H8" s="175"/>
      <c r="I8" s="175"/>
      <c r="J8" s="175"/>
      <c r="K8" s="175"/>
      <c r="L8" s="11"/>
      <c r="M8" s="11"/>
      <c r="N8" s="52" t="s">
        <v>112</v>
      </c>
      <c r="O8" s="175">
        <f>'Form 1D.1 - Non-Qualifying'!O8</f>
        <v>0</v>
      </c>
      <c r="P8" s="175"/>
      <c r="Q8" s="175"/>
      <c r="R8" s="175"/>
      <c r="S8" s="11"/>
      <c r="T8" s="11"/>
      <c r="U8" s="11"/>
      <c r="V8" s="52" t="s">
        <v>113</v>
      </c>
      <c r="W8" s="177">
        <f>'Form 1D.1 - Non-Qualifying'!W8</f>
        <v>0</v>
      </c>
      <c r="X8" s="177"/>
      <c r="Y8" s="177"/>
      <c r="Z8" s="9"/>
      <c r="AA8" s="9"/>
      <c r="AC8" s="9"/>
      <c r="AD8" s="7" t="s">
        <v>27</v>
      </c>
      <c r="AE8" s="178">
        <f>'Form 1D.1 - Non-Qualifying'!AE8</f>
        <v>0</v>
      </c>
      <c r="AF8" s="178"/>
      <c r="AG8" s="178"/>
      <c r="AH8" s="178"/>
      <c r="AI8" s="178"/>
      <c r="AJ8" s="178"/>
      <c r="AP8" s="44"/>
      <c r="AQ8" s="40" t="s">
        <v>5</v>
      </c>
      <c r="AR8" s="2" t="s">
        <v>195</v>
      </c>
      <c r="AS8" s="44"/>
      <c r="AT8" s="44"/>
      <c r="AU8" s="44"/>
      <c r="BD8" s="8"/>
      <c r="BE8" s="8"/>
      <c r="BF8" s="8"/>
      <c r="BG8" s="8"/>
      <c r="BH8" s="8"/>
      <c r="BI8" s="8"/>
      <c r="BJ8" s="8"/>
      <c r="BK8" s="8"/>
      <c r="BL8" s="8"/>
      <c r="BM8" s="8"/>
      <c r="BN8" s="8"/>
      <c r="BO8" s="8"/>
      <c r="BP8" s="8"/>
      <c r="BQ8" s="8"/>
      <c r="BR8" s="8"/>
      <c r="BS8" s="8"/>
      <c r="BT8" s="8"/>
      <c r="BU8" s="8"/>
      <c r="BV8" s="8"/>
      <c r="BW8" s="8"/>
      <c r="BX8" s="8"/>
      <c r="BY8" s="8"/>
    </row>
    <row r="9" spans="2:77" ht="15" customHeight="1" x14ac:dyDescent="0.3">
      <c r="C9" s="9"/>
      <c r="D9" s="7" t="s">
        <v>23</v>
      </c>
      <c r="E9" s="175">
        <f>'Form 1D.1 - Non-Qualifying'!E9</f>
        <v>0</v>
      </c>
      <c r="F9" s="175"/>
      <c r="G9" s="175"/>
      <c r="H9" s="175"/>
      <c r="I9" s="175"/>
      <c r="J9" s="175"/>
      <c r="K9" s="175"/>
      <c r="L9" s="174"/>
      <c r="M9" s="174"/>
      <c r="N9" s="174"/>
      <c r="O9" s="175"/>
      <c r="P9" s="175"/>
      <c r="Q9" s="175"/>
      <c r="R9" s="175"/>
      <c r="S9" s="174"/>
      <c r="T9" s="174"/>
      <c r="U9" s="174"/>
      <c r="V9" s="174"/>
      <c r="W9" s="175"/>
      <c r="X9" s="175"/>
      <c r="Y9" s="175"/>
      <c r="Z9" s="9"/>
      <c r="AA9" s="9"/>
      <c r="AC9" s="9"/>
      <c r="AE9" s="11"/>
      <c r="AF9" s="11"/>
      <c r="AG9" s="11"/>
      <c r="AH9" s="11"/>
      <c r="AI9" s="11"/>
      <c r="AJ9" s="11"/>
      <c r="AQ9" s="40" t="s">
        <v>6</v>
      </c>
      <c r="AR9" s="2" t="s">
        <v>196</v>
      </c>
      <c r="BD9" s="5"/>
      <c r="BE9" s="5"/>
      <c r="BF9" s="5"/>
      <c r="BG9" s="5"/>
      <c r="BH9" s="5"/>
      <c r="BI9" s="5"/>
      <c r="BJ9" s="5"/>
      <c r="BK9" s="5"/>
      <c r="BL9" s="5"/>
      <c r="BM9" s="5"/>
      <c r="BN9" s="5"/>
      <c r="BO9" s="5"/>
      <c r="BP9" s="5"/>
      <c r="BQ9" s="5"/>
      <c r="BR9" s="5"/>
      <c r="BS9" s="5"/>
      <c r="BT9" s="5"/>
      <c r="BU9" s="5"/>
      <c r="BV9" s="5"/>
      <c r="BW9" s="5"/>
      <c r="BX9" s="5"/>
      <c r="BY9" s="5"/>
    </row>
    <row r="10" spans="2:77" ht="15" customHeight="1" x14ac:dyDescent="0.3">
      <c r="C10" s="9"/>
      <c r="D10" s="7" t="s">
        <v>24</v>
      </c>
      <c r="E10" s="179">
        <f>'Form 1D.1 - Non-Qualifying'!E10</f>
        <v>0</v>
      </c>
      <c r="F10" s="175"/>
      <c r="G10" s="175"/>
      <c r="H10" s="175"/>
      <c r="I10" s="175"/>
      <c r="J10" s="175"/>
      <c r="K10" s="175"/>
      <c r="L10" s="175"/>
      <c r="M10" s="175"/>
      <c r="N10" s="175"/>
      <c r="O10" s="175"/>
      <c r="P10" s="175"/>
      <c r="Q10" s="175"/>
      <c r="R10" s="175"/>
      <c r="S10" s="175"/>
      <c r="T10" s="175"/>
      <c r="U10" s="175"/>
      <c r="V10" s="175"/>
      <c r="W10" s="175"/>
      <c r="X10" s="175"/>
      <c r="Y10" s="175"/>
      <c r="Z10" s="9"/>
      <c r="AA10" s="9"/>
      <c r="AC10" s="9"/>
      <c r="AD10" s="7" t="s">
        <v>28</v>
      </c>
      <c r="AE10" s="180">
        <f>'Form 1D.1 - Non-Qualifying'!AE10</f>
        <v>0</v>
      </c>
      <c r="AF10" s="180"/>
      <c r="AG10" s="180"/>
      <c r="AH10" s="180"/>
      <c r="AI10" s="180"/>
      <c r="AJ10" s="180"/>
      <c r="AQ10" s="10" t="s">
        <v>8</v>
      </c>
      <c r="AR10" s="2" t="s">
        <v>197</v>
      </c>
      <c r="AS10" s="5"/>
      <c r="AT10" s="5"/>
      <c r="AU10" s="40"/>
      <c r="AV10" s="40"/>
      <c r="AW10" s="40"/>
      <c r="AX10" s="40"/>
      <c r="AY10" s="40"/>
      <c r="AZ10" s="40"/>
      <c r="BA10" s="5"/>
      <c r="BB10" s="5"/>
      <c r="BC10" s="5"/>
      <c r="BD10" s="5"/>
      <c r="BE10" s="5"/>
      <c r="BF10" s="5"/>
      <c r="BG10" s="5"/>
      <c r="BH10" s="5"/>
      <c r="BI10" s="5"/>
      <c r="BJ10" s="5"/>
      <c r="BK10" s="5"/>
      <c r="BL10" s="5"/>
      <c r="BM10" s="5"/>
      <c r="BN10" s="5"/>
      <c r="BO10" s="5"/>
      <c r="BP10" s="5"/>
      <c r="BQ10" s="5"/>
      <c r="BR10" s="5"/>
      <c r="BS10" s="5"/>
      <c r="BT10" s="5"/>
      <c r="BU10" s="5"/>
      <c r="BV10" s="5"/>
      <c r="BW10" s="5"/>
      <c r="BX10" s="5"/>
      <c r="BY10" s="5"/>
    </row>
    <row r="11" spans="2:77" ht="15" customHeight="1" x14ac:dyDescent="0.3">
      <c r="AQ11" s="10" t="s">
        <v>9</v>
      </c>
      <c r="AR11" s="2" t="s">
        <v>230</v>
      </c>
      <c r="AS11" s="5"/>
      <c r="AT11" s="5"/>
      <c r="AU11" s="44"/>
      <c r="AV11" s="40"/>
      <c r="AW11" s="40"/>
      <c r="AX11" s="40"/>
      <c r="AY11" s="40"/>
      <c r="AZ11" s="40"/>
      <c r="BA11" s="5"/>
      <c r="BB11" s="5"/>
      <c r="BC11" s="5"/>
      <c r="BD11" s="5"/>
      <c r="BE11" s="5"/>
      <c r="BF11" s="5"/>
      <c r="BG11" s="5"/>
      <c r="BH11" s="5"/>
      <c r="BI11" s="5"/>
      <c r="BJ11" s="5"/>
      <c r="BK11" s="5"/>
      <c r="BL11" s="5"/>
      <c r="BM11" s="5"/>
      <c r="BN11" s="5"/>
      <c r="BO11" s="5"/>
      <c r="BP11" s="5"/>
      <c r="BQ11" s="5"/>
      <c r="BR11" s="5"/>
      <c r="BS11" s="5"/>
      <c r="BT11" s="5"/>
      <c r="BU11" s="5"/>
      <c r="BV11" s="5"/>
      <c r="BW11" s="5"/>
      <c r="BX11" s="5"/>
      <c r="BY11" s="5"/>
    </row>
    <row r="12" spans="2:77" ht="15" customHeight="1" x14ac:dyDescent="0.3">
      <c r="B12" s="6" t="s">
        <v>210</v>
      </c>
      <c r="C12" s="7"/>
      <c r="H12" s="119"/>
      <c r="I12" s="2" t="s">
        <v>175</v>
      </c>
      <c r="N12" s="13"/>
      <c r="V12" s="119"/>
      <c r="W12" s="2" t="s">
        <v>181</v>
      </c>
      <c r="AP12" s="40">
        <v>2</v>
      </c>
      <c r="AQ12" s="48" t="s">
        <v>166</v>
      </c>
      <c r="AS12" s="40"/>
      <c r="AT12" s="40"/>
      <c r="AU12" s="40"/>
    </row>
    <row r="13" spans="2:77" ht="4.95" customHeight="1" x14ac:dyDescent="0.3">
      <c r="C13" s="7"/>
      <c r="D13" s="7"/>
      <c r="AP13" s="40"/>
      <c r="AS13" s="40"/>
      <c r="AT13" s="40"/>
      <c r="AU13" s="40"/>
      <c r="AV13" s="40"/>
      <c r="AW13" s="40"/>
      <c r="AX13" s="40"/>
      <c r="AY13" s="40"/>
      <c r="AZ13" s="40"/>
      <c r="BA13" s="5"/>
      <c r="BB13" s="5"/>
      <c r="BC13" s="5"/>
      <c r="BD13" s="5"/>
      <c r="BE13" s="5"/>
      <c r="BF13" s="5"/>
      <c r="BG13" s="5"/>
      <c r="BH13" s="5"/>
      <c r="BI13" s="5"/>
      <c r="BJ13" s="5"/>
      <c r="BK13" s="5"/>
      <c r="BL13" s="5"/>
      <c r="BM13" s="5"/>
      <c r="BN13" s="5"/>
      <c r="BO13" s="5"/>
      <c r="BP13" s="5"/>
      <c r="BQ13" s="5"/>
      <c r="BR13" s="5"/>
      <c r="BS13" s="5"/>
      <c r="BT13" s="5"/>
      <c r="BU13" s="5"/>
      <c r="BV13" s="5"/>
      <c r="BW13" s="5"/>
      <c r="BX13" s="5"/>
      <c r="BY13" s="5"/>
    </row>
    <row r="14" spans="2:77" ht="15" customHeight="1" x14ac:dyDescent="0.3">
      <c r="C14" s="7"/>
      <c r="D14" s="7"/>
      <c r="H14" s="119"/>
      <c r="I14" s="2" t="s">
        <v>176</v>
      </c>
      <c r="AQ14" s="40" t="s">
        <v>5</v>
      </c>
      <c r="AR14" s="48" t="s">
        <v>198</v>
      </c>
      <c r="AS14" s="40"/>
      <c r="AT14" s="40"/>
      <c r="AU14" s="40"/>
      <c r="AV14" s="40"/>
      <c r="AW14" s="40"/>
      <c r="AX14" s="40"/>
      <c r="AY14" s="40"/>
      <c r="AZ14" s="40"/>
      <c r="BA14" s="5"/>
      <c r="BB14" s="5"/>
      <c r="BC14" s="5"/>
      <c r="BD14" s="5"/>
      <c r="BE14" s="5"/>
      <c r="BF14" s="5"/>
      <c r="BG14" s="5"/>
      <c r="BH14" s="5"/>
      <c r="BI14" s="5"/>
      <c r="BJ14" s="5"/>
      <c r="BK14" s="5"/>
      <c r="BL14" s="5"/>
      <c r="BM14" s="5"/>
      <c r="BN14" s="5"/>
      <c r="BO14" s="5"/>
      <c r="BP14" s="5"/>
      <c r="BQ14" s="5"/>
      <c r="BR14" s="5"/>
      <c r="BS14" s="5"/>
      <c r="BT14" s="5"/>
      <c r="BU14" s="5"/>
      <c r="BV14" s="5"/>
      <c r="BW14" s="5"/>
      <c r="BX14" s="5"/>
      <c r="BY14" s="5"/>
    </row>
    <row r="15" spans="2:77" ht="4.95" customHeight="1" x14ac:dyDescent="0.3">
      <c r="AP15" s="40"/>
      <c r="AS15" s="40"/>
      <c r="AT15" s="40"/>
      <c r="AU15" s="40"/>
      <c r="AV15" s="40"/>
      <c r="AW15" s="40"/>
      <c r="AX15" s="40"/>
      <c r="AY15" s="40"/>
      <c r="AZ15" s="40"/>
      <c r="BA15" s="5"/>
      <c r="BB15" s="5"/>
      <c r="BC15" s="5"/>
      <c r="BD15" s="5"/>
      <c r="BE15" s="5"/>
      <c r="BF15" s="5"/>
      <c r="BG15" s="5"/>
      <c r="BH15" s="5"/>
      <c r="BI15" s="5"/>
      <c r="BJ15" s="5"/>
      <c r="BK15" s="5"/>
      <c r="BL15" s="5"/>
      <c r="BM15" s="5"/>
      <c r="BN15" s="5"/>
      <c r="BO15" s="5"/>
      <c r="BP15" s="5"/>
      <c r="BQ15" s="5"/>
      <c r="BR15" s="5"/>
      <c r="BS15" s="5"/>
      <c r="BT15" s="5"/>
      <c r="BU15" s="5"/>
      <c r="BV15" s="5"/>
      <c r="BW15" s="5"/>
      <c r="BX15" s="5"/>
      <c r="BY15" s="5"/>
    </row>
    <row r="16" spans="2:77" ht="15" customHeight="1" x14ac:dyDescent="0.3">
      <c r="B16" s="6" t="s">
        <v>315</v>
      </c>
      <c r="C16" s="7"/>
      <c r="D16" s="7"/>
      <c r="M16" s="120">
        <f>'Form 1D.1 - Non-Qualifying'!M16</f>
        <v>0</v>
      </c>
      <c r="N16" s="2" t="s">
        <v>316</v>
      </c>
      <c r="V16" s="58" t="s">
        <v>317</v>
      </c>
      <c r="Z16" s="120">
        <f>'Form 1D.1 - Non-Qualifying'!Z16</f>
        <v>0</v>
      </c>
      <c r="AA16" s="2" t="str">
        <f>" Disturbance &lt; "&amp;TEXT(Tables!$F$24,"0,000")&amp;" square feet"</f>
        <v xml:space="preserve"> Disturbance &lt; 3,500 square feet</v>
      </c>
      <c r="AM16" s="51">
        <f>'Form 1D.1 - Non-Qualifying'!AM16</f>
        <v>0</v>
      </c>
      <c r="AN16" s="51">
        <f>'Form 1D.1 - Non-Qualifying'!AN16</f>
        <v>1</v>
      </c>
      <c r="AO16" s="51">
        <f>'Form 1D.1 - Non-Qualifying'!AO16</f>
        <v>1</v>
      </c>
      <c r="AP16" s="40"/>
      <c r="AQ16" s="40" t="s">
        <v>6</v>
      </c>
      <c r="AR16" s="48" t="s">
        <v>199</v>
      </c>
      <c r="AS16" s="40"/>
      <c r="AT16" s="40"/>
      <c r="AU16" s="40"/>
      <c r="AV16" s="40"/>
      <c r="AW16" s="40"/>
      <c r="AX16" s="40"/>
      <c r="AY16" s="40"/>
      <c r="AZ16" s="40"/>
      <c r="BA16" s="5"/>
      <c r="BB16" s="5"/>
      <c r="BC16" s="5"/>
      <c r="BD16" s="5"/>
      <c r="BE16" s="5"/>
      <c r="BF16" s="5"/>
      <c r="BG16" s="5"/>
      <c r="BH16" s="5"/>
      <c r="BI16" s="5"/>
      <c r="BJ16" s="5"/>
      <c r="BK16" s="5"/>
      <c r="BL16" s="5"/>
      <c r="BM16" s="5"/>
      <c r="BN16" s="5"/>
      <c r="BO16" s="5"/>
      <c r="BP16" s="5"/>
      <c r="BQ16" s="5"/>
      <c r="BR16" s="5"/>
      <c r="BS16" s="5"/>
      <c r="BT16" s="5"/>
      <c r="BU16" s="5"/>
      <c r="BV16" s="5"/>
      <c r="BW16" s="5"/>
      <c r="BX16" s="5"/>
      <c r="BY16" s="5"/>
    </row>
    <row r="17" spans="2:78" ht="4.95" customHeight="1" x14ac:dyDescent="0.3">
      <c r="AP17" s="40"/>
      <c r="AQ17" s="40"/>
      <c r="AR17" s="48"/>
      <c r="AS17" s="40"/>
      <c r="AT17" s="40"/>
      <c r="AU17" s="40"/>
      <c r="AV17" s="40"/>
      <c r="AW17" s="40"/>
      <c r="AX17" s="40"/>
      <c r="AY17" s="40"/>
      <c r="AZ17" s="40"/>
      <c r="BA17" s="5"/>
      <c r="BB17" s="5"/>
      <c r="BC17" s="5"/>
      <c r="BD17" s="5"/>
      <c r="BE17" s="5"/>
      <c r="BF17" s="5"/>
      <c r="BG17" s="5"/>
      <c r="BH17" s="5"/>
      <c r="BI17" s="5"/>
      <c r="BJ17" s="5"/>
      <c r="BK17" s="5"/>
      <c r="BL17" s="5"/>
      <c r="BM17" s="5"/>
      <c r="BN17" s="5"/>
      <c r="BO17" s="5"/>
      <c r="BP17" s="5"/>
      <c r="BQ17" s="5"/>
      <c r="BR17" s="5"/>
      <c r="BS17" s="5"/>
      <c r="BT17" s="5"/>
      <c r="BU17" s="5"/>
      <c r="BV17" s="5"/>
      <c r="BW17" s="5"/>
      <c r="BX17" s="5"/>
      <c r="BY17" s="5"/>
    </row>
    <row r="18" spans="2:78" ht="15" customHeight="1" x14ac:dyDescent="0.3">
      <c r="B18" s="6" t="s">
        <v>34</v>
      </c>
      <c r="AD18" s="59" t="s">
        <v>226</v>
      </c>
      <c r="AE18" s="194">
        <f>'Form 1D.1 - Non-Qualifying'!AD32</f>
        <v>0</v>
      </c>
      <c r="AF18" s="194"/>
      <c r="AG18" s="194"/>
      <c r="AH18" s="194"/>
      <c r="AI18" s="165" t="s">
        <v>46</v>
      </c>
      <c r="AJ18" s="165"/>
      <c r="AP18" s="40"/>
      <c r="AQ18" s="40" t="s">
        <v>8</v>
      </c>
      <c r="AR18" s="48" t="s">
        <v>200</v>
      </c>
      <c r="AV18" s="40"/>
      <c r="AW18" s="40"/>
      <c r="AX18" s="40"/>
      <c r="AY18" s="40"/>
      <c r="AZ18" s="40"/>
      <c r="BA18" s="5"/>
      <c r="BB18" s="5"/>
      <c r="BC18" s="5"/>
      <c r="BD18" s="5"/>
      <c r="BE18" s="5"/>
      <c r="BF18" s="5"/>
      <c r="BG18" s="5"/>
      <c r="BH18" s="5"/>
      <c r="BI18" s="5"/>
      <c r="BJ18" s="5"/>
      <c r="BK18" s="5"/>
      <c r="BL18" s="5"/>
      <c r="BM18" s="5"/>
      <c r="BN18" s="5"/>
      <c r="BO18" s="5"/>
      <c r="BP18" s="5"/>
      <c r="BQ18" s="5"/>
      <c r="BR18" s="5"/>
      <c r="BS18" s="5"/>
      <c r="BT18" s="5"/>
      <c r="BU18" s="5"/>
      <c r="BV18" s="5"/>
      <c r="BW18" s="5"/>
      <c r="BX18" s="5"/>
      <c r="BY18" s="5"/>
    </row>
    <row r="19" spans="2:78" ht="4.95" customHeight="1" x14ac:dyDescent="0.3">
      <c r="B19" s="6"/>
      <c r="AS19" s="40"/>
      <c r="AT19" s="40"/>
      <c r="AU19" s="40"/>
      <c r="AV19" s="40"/>
      <c r="AW19" s="40"/>
      <c r="AX19" s="40"/>
      <c r="AY19" s="40"/>
      <c r="AZ19" s="40"/>
      <c r="BA19" s="5"/>
      <c r="BB19" s="5"/>
      <c r="BC19" s="5"/>
      <c r="BD19" s="5"/>
      <c r="BE19" s="5"/>
      <c r="BF19" s="5"/>
      <c r="BG19" s="5"/>
      <c r="BH19" s="5"/>
      <c r="BI19" s="5"/>
      <c r="BJ19" s="5"/>
      <c r="BK19" s="5"/>
      <c r="BL19" s="5"/>
      <c r="BM19" s="5"/>
      <c r="BN19" s="5"/>
      <c r="BO19" s="5"/>
      <c r="BP19" s="5"/>
      <c r="BQ19" s="5"/>
      <c r="BR19" s="5"/>
      <c r="BS19" s="5"/>
      <c r="BT19" s="5"/>
      <c r="BU19" s="5"/>
      <c r="BV19" s="5"/>
      <c r="BW19" s="5"/>
      <c r="BX19" s="5"/>
      <c r="BY19" s="5"/>
    </row>
    <row r="20" spans="2:78" ht="15" customHeight="1" x14ac:dyDescent="0.3">
      <c r="B20" s="163" t="s">
        <v>114</v>
      </c>
      <c r="C20" s="163"/>
      <c r="D20" s="163"/>
      <c r="E20" s="163"/>
      <c r="F20" s="163"/>
      <c r="G20" s="163"/>
      <c r="H20" s="163"/>
      <c r="I20" s="163"/>
      <c r="J20" s="163"/>
      <c r="K20" s="163"/>
      <c r="L20" s="163"/>
      <c r="M20" s="163"/>
      <c r="N20" s="163" t="s">
        <v>115</v>
      </c>
      <c r="O20" s="163"/>
      <c r="P20" s="163"/>
      <c r="Q20" s="163"/>
      <c r="R20" s="163"/>
      <c r="S20" s="163"/>
      <c r="T20" s="163"/>
      <c r="U20" s="163"/>
      <c r="V20" s="163"/>
      <c r="W20" s="163"/>
      <c r="X20" s="163"/>
      <c r="Y20" s="163"/>
      <c r="Z20" s="163" t="s">
        <v>168</v>
      </c>
      <c r="AA20" s="163"/>
      <c r="AB20" s="163"/>
      <c r="AC20" s="163"/>
      <c r="AD20" s="163"/>
      <c r="AE20" s="163"/>
      <c r="AF20" s="163"/>
      <c r="AG20" s="163"/>
      <c r="AH20" s="163"/>
      <c r="AI20" s="163"/>
      <c r="AJ20" s="163"/>
      <c r="AK20" s="163"/>
      <c r="AQ20" s="10" t="s">
        <v>9</v>
      </c>
      <c r="AR20" s="2" t="s">
        <v>194</v>
      </c>
      <c r="AS20" s="40"/>
      <c r="AT20" s="40"/>
      <c r="AU20" s="40"/>
      <c r="AV20" s="40"/>
      <c r="AW20" s="40"/>
      <c r="AX20" s="40"/>
      <c r="AY20" s="40"/>
      <c r="AZ20" s="40"/>
      <c r="BA20" s="5"/>
      <c r="BB20" s="5"/>
      <c r="BC20" s="5"/>
      <c r="BD20" s="5"/>
      <c r="BE20" s="5"/>
      <c r="BF20" s="5"/>
      <c r="BG20" s="5"/>
      <c r="BH20" s="5"/>
      <c r="BI20" s="5"/>
      <c r="BJ20" s="5"/>
      <c r="BK20" s="5"/>
      <c r="BL20" s="5"/>
      <c r="BM20" s="5"/>
      <c r="BN20" s="5"/>
      <c r="BO20" s="5"/>
      <c r="BP20" s="5"/>
      <c r="BQ20" s="5"/>
      <c r="BR20" s="5"/>
      <c r="BS20" s="5"/>
      <c r="BT20" s="5"/>
      <c r="BU20" s="5"/>
      <c r="BV20" s="5"/>
      <c r="BW20" s="5"/>
      <c r="BX20" s="5"/>
      <c r="BY20" s="5"/>
    </row>
    <row r="21" spans="2:78" ht="15" customHeight="1" x14ac:dyDescent="0.3">
      <c r="B21" s="7"/>
      <c r="H21" s="7" t="s">
        <v>217</v>
      </c>
      <c r="I21" s="194">
        <f>'Form 1D.1 - Non-Qualifying'!J36</f>
        <v>0</v>
      </c>
      <c r="J21" s="194"/>
      <c r="K21" s="194"/>
      <c r="L21" s="9" t="s">
        <v>46</v>
      </c>
      <c r="M21" s="9"/>
      <c r="T21" s="7" t="s">
        <v>217</v>
      </c>
      <c r="U21" s="194">
        <f>'Form 1D.1 - Non-Qualifying'!W36</f>
        <v>0</v>
      </c>
      <c r="V21" s="194"/>
      <c r="W21" s="194"/>
      <c r="X21" s="9" t="s">
        <v>46</v>
      </c>
      <c r="AF21" s="7" t="s">
        <v>217</v>
      </c>
      <c r="AG21" s="193"/>
      <c r="AH21" s="193"/>
      <c r="AI21" s="193"/>
      <c r="AJ21" s="9" t="s">
        <v>46</v>
      </c>
      <c r="AQ21" s="10" t="s">
        <v>7</v>
      </c>
      <c r="AR21" s="2" t="s">
        <v>193</v>
      </c>
      <c r="AS21" s="40"/>
      <c r="AT21" s="40"/>
      <c r="AU21" s="40"/>
      <c r="AV21" s="40"/>
      <c r="AW21" s="40"/>
      <c r="AX21" s="40"/>
      <c r="AY21" s="40"/>
      <c r="AZ21" s="40"/>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14"/>
    </row>
    <row r="22" spans="2:78" ht="15" customHeight="1" x14ac:dyDescent="0.3">
      <c r="B22" s="7"/>
      <c r="H22" s="7" t="s">
        <v>218</v>
      </c>
      <c r="I22" s="186">
        <f>'Form 1D.1 - Non-Qualifying'!J37</f>
        <v>0</v>
      </c>
      <c r="J22" s="186"/>
      <c r="K22" s="186"/>
      <c r="L22" s="9" t="s">
        <v>46</v>
      </c>
      <c r="M22" s="9"/>
      <c r="T22" s="7" t="s">
        <v>218</v>
      </c>
      <c r="U22" s="186">
        <f>'Form 1D.1 - Non-Qualifying'!W37</f>
        <v>0</v>
      </c>
      <c r="V22" s="186"/>
      <c r="W22" s="186"/>
      <c r="X22" s="9" t="s">
        <v>46</v>
      </c>
      <c r="AF22" s="7" t="s">
        <v>218</v>
      </c>
      <c r="AG22" s="185"/>
      <c r="AH22" s="185"/>
      <c r="AI22" s="185"/>
      <c r="AJ22" s="9" t="s">
        <v>46</v>
      </c>
      <c r="AP22" s="40">
        <v>3</v>
      </c>
      <c r="AQ22" s="45" t="s">
        <v>162</v>
      </c>
      <c r="AT22" s="40"/>
      <c r="AU22" s="40"/>
      <c r="AV22" s="40"/>
      <c r="AW22" s="40"/>
      <c r="AX22" s="40"/>
      <c r="AY22" s="40"/>
      <c r="AZ22" s="40"/>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14"/>
    </row>
    <row r="23" spans="2:78" ht="15" customHeight="1" x14ac:dyDescent="0.3">
      <c r="B23" s="7"/>
      <c r="H23" s="7" t="s">
        <v>35</v>
      </c>
      <c r="I23" s="186">
        <f>'Form 1D.1 - Non-Qualifying'!J38</f>
        <v>0</v>
      </c>
      <c r="J23" s="186"/>
      <c r="K23" s="186"/>
      <c r="L23" s="9" t="s">
        <v>46</v>
      </c>
      <c r="M23" s="9"/>
      <c r="S23" s="9"/>
      <c r="T23" s="7" t="s">
        <v>35</v>
      </c>
      <c r="U23" s="186">
        <f>'Form 1D.1 - Non-Qualifying'!W38</f>
        <v>0</v>
      </c>
      <c r="V23" s="186"/>
      <c r="W23" s="186"/>
      <c r="X23" s="9" t="s">
        <v>46</v>
      </c>
      <c r="AE23" s="9"/>
      <c r="AF23" s="7" t="s">
        <v>35</v>
      </c>
      <c r="AG23" s="185"/>
      <c r="AH23" s="185"/>
      <c r="AI23" s="185"/>
      <c r="AJ23" s="9" t="s">
        <v>46</v>
      </c>
      <c r="AP23" s="40"/>
      <c r="AQ23" s="40" t="s">
        <v>5</v>
      </c>
      <c r="AR23" s="15" t="s">
        <v>205</v>
      </c>
      <c r="AS23" s="40"/>
      <c r="AT23" s="40"/>
      <c r="AU23" s="40"/>
      <c r="AV23" s="40"/>
      <c r="AW23" s="40"/>
      <c r="AX23" s="40"/>
      <c r="AY23" s="40"/>
      <c r="AZ23" s="40"/>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14"/>
    </row>
    <row r="24" spans="2:78" ht="15" customHeight="1" x14ac:dyDescent="0.3">
      <c r="B24" s="7"/>
      <c r="H24" s="7" t="s">
        <v>36</v>
      </c>
      <c r="I24" s="186">
        <f>'Form 1D.1 - Non-Qualifying'!J39</f>
        <v>0</v>
      </c>
      <c r="J24" s="186"/>
      <c r="K24" s="186"/>
      <c r="L24" s="9" t="s">
        <v>46</v>
      </c>
      <c r="M24" s="9"/>
      <c r="S24" s="9"/>
      <c r="T24" s="7" t="s">
        <v>36</v>
      </c>
      <c r="U24" s="186">
        <f>'Form 1D.1 - Non-Qualifying'!W39</f>
        <v>0</v>
      </c>
      <c r="V24" s="186"/>
      <c r="W24" s="186"/>
      <c r="X24" s="9" t="s">
        <v>46</v>
      </c>
      <c r="AE24" s="9"/>
      <c r="AF24" s="7" t="s">
        <v>36</v>
      </c>
      <c r="AG24" s="185"/>
      <c r="AH24" s="185"/>
      <c r="AI24" s="185"/>
      <c r="AJ24" s="9" t="s">
        <v>46</v>
      </c>
      <c r="AQ24" s="10" t="s">
        <v>6</v>
      </c>
      <c r="AR24" s="2" t="s">
        <v>167</v>
      </c>
      <c r="AS24" s="40"/>
      <c r="AT24" s="40"/>
      <c r="AU24" s="40"/>
      <c r="AV24" s="40"/>
      <c r="AW24" s="40"/>
      <c r="AX24" s="40"/>
      <c r="AY24" s="40"/>
      <c r="AZ24" s="40"/>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14"/>
    </row>
    <row r="25" spans="2:78" ht="15" customHeight="1" thickBot="1" x14ac:dyDescent="0.35">
      <c r="B25" s="7"/>
      <c r="H25" s="7" t="s">
        <v>37</v>
      </c>
      <c r="I25" s="187">
        <f>'Form 1D.1 - Non-Qualifying'!J40</f>
        <v>0</v>
      </c>
      <c r="J25" s="187"/>
      <c r="K25" s="187"/>
      <c r="L25" s="9" t="s">
        <v>46</v>
      </c>
      <c r="M25" s="9"/>
      <c r="S25" s="9"/>
      <c r="T25" s="7" t="s">
        <v>37</v>
      </c>
      <c r="U25" s="187">
        <f>'Form 1D.1 - Non-Qualifying'!W40</f>
        <v>0</v>
      </c>
      <c r="V25" s="187"/>
      <c r="W25" s="187"/>
      <c r="X25" s="9" t="s">
        <v>46</v>
      </c>
      <c r="AE25" s="9"/>
      <c r="AF25" s="7" t="s">
        <v>37</v>
      </c>
      <c r="AG25" s="188"/>
      <c r="AH25" s="188"/>
      <c r="AI25" s="188"/>
      <c r="AJ25" s="9" t="s">
        <v>46</v>
      </c>
      <c r="AT25" s="40"/>
      <c r="AU25" s="40"/>
      <c r="AV25" s="40"/>
      <c r="AW25" s="40"/>
      <c r="AX25" s="40"/>
      <c r="AY25" s="40"/>
      <c r="AZ25" s="40"/>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14"/>
    </row>
    <row r="26" spans="2:78" ht="15" customHeight="1" thickTop="1" x14ac:dyDescent="0.3">
      <c r="B26" s="7"/>
      <c r="C26" s="166">
        <f>IF(ISERROR(I26/$AE$18*100),0,I26/$AE$18*100)</f>
        <v>0</v>
      </c>
      <c r="D26" s="166"/>
      <c r="E26" s="61" t="s">
        <v>125</v>
      </c>
      <c r="H26" s="59" t="s">
        <v>38</v>
      </c>
      <c r="I26" s="184">
        <f>SUM(H21:K25)</f>
        <v>0</v>
      </c>
      <c r="J26" s="184"/>
      <c r="K26" s="184"/>
      <c r="L26" s="9" t="s">
        <v>46</v>
      </c>
      <c r="M26" s="9"/>
      <c r="O26" s="166">
        <f>IF(ISERROR(U26/$AE$18*100),0,U26/$AE$18*100)</f>
        <v>0</v>
      </c>
      <c r="P26" s="166"/>
      <c r="Q26" s="61" t="s">
        <v>125</v>
      </c>
      <c r="T26" s="59" t="s">
        <v>38</v>
      </c>
      <c r="U26" s="184">
        <f>SUM(T21:W25)</f>
        <v>0</v>
      </c>
      <c r="V26" s="184"/>
      <c r="W26" s="184"/>
      <c r="X26" s="9" t="s">
        <v>46</v>
      </c>
      <c r="Y26" s="58"/>
      <c r="AA26" s="166">
        <f>IF(ISERROR(AG26/$AE$18*100),0,AG26/$AE$18*100)</f>
        <v>0</v>
      </c>
      <c r="AB26" s="166"/>
      <c r="AC26" s="61" t="s">
        <v>125</v>
      </c>
      <c r="AF26" s="59" t="s">
        <v>38</v>
      </c>
      <c r="AG26" s="184">
        <f>SUM(AF21:AI25)</f>
        <v>0</v>
      </c>
      <c r="AH26" s="184"/>
      <c r="AI26" s="184"/>
      <c r="AJ26" s="9" t="s">
        <v>46</v>
      </c>
      <c r="AK26" s="58"/>
      <c r="AM26" s="51">
        <f>IF(U26&gt;=AG26,1,2)</f>
        <v>1</v>
      </c>
      <c r="AQ26" s="40"/>
      <c r="AR26" s="48"/>
      <c r="AS26" s="40"/>
      <c r="AT26" s="40"/>
      <c r="AU26" s="40"/>
      <c r="AV26" s="40"/>
      <c r="AW26" s="40"/>
      <c r="AX26" s="40"/>
      <c r="AY26" s="40"/>
      <c r="AZ26" s="40"/>
      <c r="BA26" s="5"/>
      <c r="BB26" s="5"/>
      <c r="BC26" s="5"/>
      <c r="BD26" s="5"/>
      <c r="BE26" s="5"/>
      <c r="BF26" s="5"/>
      <c r="BG26" s="5"/>
      <c r="BH26" s="5"/>
      <c r="BI26" s="5"/>
      <c r="BJ26" s="5"/>
      <c r="BK26" s="5"/>
      <c r="BL26" s="5"/>
      <c r="BM26" s="5"/>
      <c r="BN26" s="5"/>
      <c r="BO26" s="5"/>
      <c r="BP26" s="5"/>
      <c r="BQ26" s="5"/>
      <c r="BR26" s="5"/>
      <c r="BS26" s="5"/>
      <c r="BT26" s="5"/>
      <c r="BU26" s="5"/>
      <c r="BV26" s="5"/>
      <c r="BW26" s="5"/>
      <c r="BX26" s="5"/>
      <c r="BY26" s="5"/>
    </row>
    <row r="27" spans="2:78" ht="15" customHeight="1" x14ac:dyDescent="0.3">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62"/>
      <c r="AI27" s="62"/>
      <c r="AJ27" s="62"/>
      <c r="AK27" s="61"/>
      <c r="AQ27" s="40"/>
      <c r="AR27" s="48"/>
      <c r="AS27" s="40"/>
      <c r="AT27" s="40"/>
      <c r="AU27" s="40"/>
      <c r="AV27" s="40"/>
      <c r="AW27" s="40"/>
      <c r="AX27" s="40"/>
      <c r="AY27" s="40"/>
      <c r="AZ27" s="40"/>
      <c r="BA27" s="5"/>
      <c r="BB27" s="5"/>
      <c r="BC27" s="5"/>
      <c r="BD27" s="5"/>
      <c r="BE27" s="5"/>
      <c r="BF27" s="5"/>
      <c r="BG27" s="5"/>
      <c r="BH27" s="5"/>
      <c r="BI27" s="5"/>
      <c r="BJ27" s="5"/>
      <c r="BK27" s="5"/>
      <c r="BL27" s="5"/>
      <c r="BM27" s="5"/>
      <c r="BN27" s="5"/>
      <c r="BO27" s="5"/>
      <c r="BP27" s="5"/>
      <c r="BQ27" s="5"/>
      <c r="BR27" s="5"/>
      <c r="BS27" s="5"/>
      <c r="BT27" s="5"/>
      <c r="BU27" s="5"/>
      <c r="BV27" s="5"/>
      <c r="BW27" s="5"/>
      <c r="BX27" s="5"/>
      <c r="BY27" s="5"/>
    </row>
    <row r="28" spans="2:78" ht="15" customHeight="1" x14ac:dyDescent="0.3">
      <c r="B28" s="1"/>
      <c r="E28" s="60" t="s">
        <v>157</v>
      </c>
      <c r="F28" s="2">
        <f>IF(AM26=2,"Why is ABIA &gt; PIA?  Provide an explination below.",0)</f>
        <v>0</v>
      </c>
      <c r="AP28" s="40"/>
      <c r="AQ28" s="10"/>
      <c r="AS28" s="40"/>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row>
    <row r="29" spans="2:78" ht="15" customHeight="1" x14ac:dyDescent="0.3">
      <c r="B29" s="148"/>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50"/>
      <c r="AP29" s="40"/>
      <c r="AQ29" s="48"/>
      <c r="AR29" s="40"/>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row>
    <row r="30" spans="2:78" ht="15" customHeight="1" x14ac:dyDescent="0.3">
      <c r="B30" s="151"/>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3"/>
      <c r="AP30" s="40"/>
      <c r="AQ30" s="40"/>
      <c r="AR30" s="48"/>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row>
    <row r="31" spans="2:78" ht="15" customHeight="1" x14ac:dyDescent="0.3">
      <c r="B31" s="151"/>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3"/>
      <c r="AP31" s="40"/>
      <c r="AQ31" s="40"/>
      <c r="AR31" s="48"/>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row>
    <row r="32" spans="2:78" ht="15" customHeight="1" x14ac:dyDescent="0.3">
      <c r="B32" s="151"/>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3"/>
      <c r="AP32" s="40"/>
      <c r="AQ32" s="40"/>
      <c r="AR32" s="48"/>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row>
    <row r="33" spans="2:77" ht="15" customHeight="1" x14ac:dyDescent="0.3">
      <c r="B33" s="151"/>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3"/>
      <c r="AP33" s="40"/>
      <c r="AQ33" s="40"/>
      <c r="AR33" s="48"/>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row>
    <row r="34" spans="2:77" ht="15" customHeight="1" x14ac:dyDescent="0.3">
      <c r="B34" s="151"/>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3"/>
      <c r="AP34" s="40"/>
      <c r="AQ34" s="40"/>
      <c r="AR34" s="48"/>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row>
    <row r="35" spans="2:77" ht="15" customHeight="1" x14ac:dyDescent="0.3">
      <c r="B35" s="151"/>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3"/>
      <c r="AP35" s="40"/>
      <c r="AQ35" s="40"/>
      <c r="AR35" s="48"/>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row>
    <row r="36" spans="2:77" ht="15" customHeight="1" x14ac:dyDescent="0.3">
      <c r="B36" s="151"/>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3"/>
      <c r="AP36" s="40"/>
      <c r="AQ36" s="40"/>
      <c r="AR36" s="48"/>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row>
    <row r="37" spans="2:77" ht="15" customHeight="1" x14ac:dyDescent="0.3">
      <c r="B37" s="154"/>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6"/>
      <c r="AQ37" s="10"/>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row>
    <row r="38" spans="2:77" ht="15" customHeight="1" x14ac:dyDescent="0.3">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P38" s="5"/>
      <c r="AQ38" s="48"/>
      <c r="AR38" s="49"/>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row>
    <row r="39" spans="2:77" ht="15" customHeight="1" x14ac:dyDescent="0.3">
      <c r="B39" s="6" t="s">
        <v>0</v>
      </c>
      <c r="C39" s="6"/>
      <c r="D39" s="6"/>
      <c r="AP39" s="5"/>
      <c r="AQ39" s="40"/>
      <c r="AR39" s="48"/>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row>
    <row r="40" spans="2:77" ht="15" customHeight="1" x14ac:dyDescent="0.3">
      <c r="B40" s="15" t="s">
        <v>215</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P40" s="5"/>
      <c r="AQ40" s="40"/>
      <c r="AR40" s="48"/>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row>
    <row r="41" spans="2:77" ht="15" customHeight="1" x14ac:dyDescent="0.3">
      <c r="B41" s="15" t="s">
        <v>216</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row>
    <row r="42" spans="2:77" ht="15" customHeight="1" x14ac:dyDescent="0.3">
      <c r="D42" s="7" t="s">
        <v>30</v>
      </c>
      <c r="E42" s="137"/>
      <c r="F42" s="137"/>
      <c r="G42" s="137"/>
      <c r="H42" s="137"/>
      <c r="I42" s="137"/>
      <c r="J42" s="137"/>
      <c r="K42" s="137"/>
      <c r="L42" s="137"/>
      <c r="M42" s="137"/>
      <c r="N42" s="137"/>
      <c r="O42" s="137"/>
      <c r="P42" s="137"/>
      <c r="Q42" s="137"/>
      <c r="R42" s="137"/>
      <c r="S42" s="137"/>
      <c r="T42" s="137"/>
      <c r="U42" s="137"/>
      <c r="V42" s="137"/>
      <c r="W42" s="137"/>
      <c r="X42" s="137"/>
      <c r="Y42" s="137"/>
      <c r="AB42" s="7" t="s">
        <v>124</v>
      </c>
      <c r="AC42" s="7"/>
      <c r="AD42" s="7"/>
      <c r="AE42" s="7"/>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row>
    <row r="43" spans="2:77" ht="15" customHeight="1" x14ac:dyDescent="0.3">
      <c r="D43" s="7" t="s">
        <v>21</v>
      </c>
      <c r="E43" s="143"/>
      <c r="F43" s="143"/>
      <c r="G43" s="143"/>
      <c r="H43" s="143"/>
      <c r="I43" s="143"/>
      <c r="J43" s="143"/>
      <c r="K43" s="143"/>
      <c r="L43" s="143"/>
      <c r="M43" s="143"/>
      <c r="N43" s="143"/>
      <c r="O43" s="143"/>
      <c r="P43" s="143"/>
      <c r="Q43" s="143"/>
      <c r="R43" s="143"/>
      <c r="S43" s="143"/>
      <c r="T43" s="143"/>
      <c r="U43" s="143"/>
      <c r="V43" s="143"/>
      <c r="W43" s="143"/>
      <c r="X43" s="143"/>
      <c r="Y43" s="143"/>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row>
    <row r="44" spans="2:77" ht="15" customHeight="1" x14ac:dyDescent="0.3">
      <c r="D44" s="7" t="s">
        <v>22</v>
      </c>
      <c r="E44" s="143"/>
      <c r="F44" s="143"/>
      <c r="G44" s="143"/>
      <c r="H44" s="143"/>
      <c r="I44" s="143"/>
      <c r="J44" s="143"/>
      <c r="K44" s="143"/>
      <c r="L44" s="143"/>
      <c r="M44" s="143"/>
      <c r="N44" s="143"/>
      <c r="O44" s="143"/>
      <c r="P44" s="143"/>
      <c r="Q44" s="143"/>
      <c r="R44" s="143"/>
      <c r="S44" s="143"/>
      <c r="T44" s="143"/>
      <c r="U44" s="143"/>
      <c r="V44" s="143"/>
      <c r="W44" s="143"/>
      <c r="X44" s="143"/>
      <c r="Y44" s="143"/>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row>
    <row r="45" spans="2:77" ht="15" customHeight="1" x14ac:dyDescent="0.3">
      <c r="D45" s="7" t="s">
        <v>111</v>
      </c>
      <c r="E45" s="143"/>
      <c r="F45" s="143"/>
      <c r="G45" s="143"/>
      <c r="H45" s="143"/>
      <c r="I45" s="143"/>
      <c r="J45" s="143"/>
      <c r="K45" s="143"/>
      <c r="L45" s="11"/>
      <c r="M45" s="11"/>
      <c r="N45" s="52" t="s">
        <v>112</v>
      </c>
      <c r="O45" s="143"/>
      <c r="P45" s="143"/>
      <c r="Q45" s="143"/>
      <c r="R45" s="143"/>
      <c r="S45" s="11"/>
      <c r="T45" s="11"/>
      <c r="U45" s="11"/>
      <c r="V45" s="52" t="s">
        <v>113</v>
      </c>
      <c r="W45" s="144"/>
      <c r="X45" s="144"/>
      <c r="Y45" s="144"/>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row>
    <row r="46" spans="2:77" ht="15" customHeight="1" x14ac:dyDescent="0.3">
      <c r="C46" s="12"/>
      <c r="D46" s="7" t="s">
        <v>24</v>
      </c>
      <c r="E46" s="158"/>
      <c r="F46" s="158"/>
      <c r="G46" s="158"/>
      <c r="H46" s="158"/>
      <c r="I46" s="158"/>
      <c r="J46" s="158"/>
      <c r="K46" s="158"/>
      <c r="L46" s="158"/>
      <c r="M46" s="158"/>
      <c r="N46" s="158"/>
      <c r="O46" s="158"/>
      <c r="P46" s="158"/>
      <c r="Q46" s="158"/>
      <c r="R46" s="158"/>
      <c r="S46" s="158"/>
      <c r="T46" s="158"/>
      <c r="U46" s="158"/>
      <c r="V46" s="158"/>
      <c r="W46" s="158"/>
      <c r="X46" s="158"/>
      <c r="Y46" s="158"/>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row>
    <row r="47" spans="2:77" ht="15" customHeight="1" x14ac:dyDescent="0.3">
      <c r="D47" s="7" t="s">
        <v>28</v>
      </c>
      <c r="E47" s="159"/>
      <c r="F47" s="159"/>
      <c r="G47" s="159"/>
      <c r="H47" s="159"/>
      <c r="I47" s="159"/>
      <c r="U47" s="37"/>
      <c r="V47" s="37"/>
      <c r="W47" s="37"/>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row>
    <row r="48" spans="2:77" ht="15" customHeight="1" x14ac:dyDescent="0.3">
      <c r="D48" s="7"/>
      <c r="E48" s="11"/>
      <c r="F48" s="11"/>
      <c r="G48" s="11"/>
      <c r="H48" s="11"/>
      <c r="I48" s="11"/>
      <c r="U48" s="37"/>
      <c r="V48" s="37"/>
      <c r="W48" s="37"/>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row>
    <row r="49" spans="2:77" ht="15" customHeight="1" x14ac:dyDescent="0.3">
      <c r="D49" s="7" t="s">
        <v>31</v>
      </c>
      <c r="E49" s="28"/>
      <c r="F49" s="28"/>
      <c r="G49" s="28"/>
      <c r="H49" s="28"/>
      <c r="I49" s="28"/>
      <c r="J49" s="28"/>
      <c r="K49" s="28"/>
      <c r="L49" s="28"/>
      <c r="M49" s="28"/>
      <c r="N49" s="28"/>
      <c r="O49" s="28"/>
      <c r="P49" s="28"/>
      <c r="Q49" s="28"/>
      <c r="R49" s="28"/>
      <c r="S49" s="28"/>
      <c r="T49" s="28"/>
      <c r="U49" s="37"/>
      <c r="V49" s="37"/>
      <c r="W49" s="37"/>
      <c r="AB49" s="7" t="s">
        <v>25</v>
      </c>
      <c r="AC49" s="136"/>
      <c r="AD49" s="136"/>
      <c r="AE49" s="136"/>
      <c r="AF49" s="136"/>
      <c r="AG49" s="136"/>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row>
    <row r="50" spans="2:77" ht="15" customHeight="1" x14ac:dyDescent="0.3">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row>
    <row r="51" spans="2:77" ht="15" customHeight="1" x14ac:dyDescent="0.3">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row>
    <row r="52" spans="2:77" ht="15" customHeight="1" x14ac:dyDescent="0.3">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row>
    <row r="53" spans="2:77" ht="15" customHeight="1" x14ac:dyDescent="0.3">
      <c r="B53" s="139">
        <f>Tables!F13</f>
        <v>45931</v>
      </c>
      <c r="C53" s="139"/>
      <c r="D53" s="139"/>
      <c r="E53" s="139"/>
      <c r="F53" s="139"/>
      <c r="G53" s="139"/>
      <c r="H53" s="139"/>
      <c r="R53" s="140" t="s">
        <v>48</v>
      </c>
      <c r="S53" s="140"/>
      <c r="T53" s="140"/>
      <c r="U53" s="140"/>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row>
    <row r="54" spans="2:77" ht="15" customHeight="1" x14ac:dyDescent="0.3">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row>
    <row r="55" spans="2:77" ht="15" customHeight="1" x14ac:dyDescent="0.3">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row>
  </sheetData>
  <sheetProtection algorithmName="SHA-512" hashValue="bCCNtwkz1iWguOA6x+enPbph6Yv8yFq4WDw2OpYMiZherKi1PMq42FKniILa6SS8a1SRdcvUxEQxPAAlh9U+gQ==" saltValue="gZodaEwbxnFIxUUfANObBQ==" spinCount="100000" sheet="1" objects="1" scenarios="1" selectLockedCells="1"/>
  <mergeCells count="53">
    <mergeCell ref="E8:K8"/>
    <mergeCell ref="O8:R8"/>
    <mergeCell ref="W8:Y8"/>
    <mergeCell ref="AE8:AJ8"/>
    <mergeCell ref="AP5:BC6"/>
    <mergeCell ref="AD5:AJ5"/>
    <mergeCell ref="E6:Y6"/>
    <mergeCell ref="AE6:AJ6"/>
    <mergeCell ref="E7:Y7"/>
    <mergeCell ref="AE7:AJ7"/>
    <mergeCell ref="E9:Y9"/>
    <mergeCell ref="E10:Y10"/>
    <mergeCell ref="AE10:AJ10"/>
    <mergeCell ref="AE18:AH18"/>
    <mergeCell ref="AI18:AJ18"/>
    <mergeCell ref="U23:W23"/>
    <mergeCell ref="AG23:AI23"/>
    <mergeCell ref="AG24:AI24"/>
    <mergeCell ref="I25:K25"/>
    <mergeCell ref="U25:W25"/>
    <mergeCell ref="AG25:AI25"/>
    <mergeCell ref="B20:M20"/>
    <mergeCell ref="N20:Y20"/>
    <mergeCell ref="Z20:AK20"/>
    <mergeCell ref="C26:D26"/>
    <mergeCell ref="I26:K26"/>
    <mergeCell ref="O26:P26"/>
    <mergeCell ref="U26:W26"/>
    <mergeCell ref="I24:K24"/>
    <mergeCell ref="U24:W24"/>
    <mergeCell ref="I21:K21"/>
    <mergeCell ref="U21:W21"/>
    <mergeCell ref="AG21:AI21"/>
    <mergeCell ref="I22:K22"/>
    <mergeCell ref="U22:W22"/>
    <mergeCell ref="AG22:AI22"/>
    <mergeCell ref="I23:K23"/>
    <mergeCell ref="AC49:AG49"/>
    <mergeCell ref="B53:H53"/>
    <mergeCell ref="R53:U53"/>
    <mergeCell ref="L1:AK4"/>
    <mergeCell ref="AY1:BX4"/>
    <mergeCell ref="E44:Y44"/>
    <mergeCell ref="E45:K45"/>
    <mergeCell ref="O45:R45"/>
    <mergeCell ref="W45:Y45"/>
    <mergeCell ref="E46:Y46"/>
    <mergeCell ref="E47:I47"/>
    <mergeCell ref="AA26:AB26"/>
    <mergeCell ref="AG26:AI26"/>
    <mergeCell ref="B29:AJ37"/>
    <mergeCell ref="E42:Y42"/>
    <mergeCell ref="E43:Y43"/>
  </mergeCells>
  <conditionalFormatting sqref="B29:AJ37">
    <cfRule type="expression" dxfId="104" priority="1">
      <formula>$AM$26=2</formula>
    </cfRule>
  </conditionalFormatting>
  <conditionalFormatting sqref="C26:D26">
    <cfRule type="cellIs" dxfId="103" priority="21" operator="equal">
      <formula>0</formula>
    </cfRule>
  </conditionalFormatting>
  <conditionalFormatting sqref="E42:E43">
    <cfRule type="expression" dxfId="102" priority="34">
      <formula>ISBLANK(E42)</formula>
    </cfRule>
  </conditionalFormatting>
  <conditionalFormatting sqref="E45:E47">
    <cfRule type="expression" dxfId="101" priority="29">
      <formula>ISBLANK(E45)</formula>
    </cfRule>
  </conditionalFormatting>
  <conditionalFormatting sqref="E44:Y44">
    <cfRule type="expression" dxfId="100" priority="32">
      <formula>ISBLANK(E44)</formula>
    </cfRule>
  </conditionalFormatting>
  <conditionalFormatting sqref="H12 V12 H14">
    <cfRule type="expression" dxfId="99" priority="44">
      <formula>ISBLANK(H12)</formula>
    </cfRule>
  </conditionalFormatting>
  <conditionalFormatting sqref="I21:I26 U21:U26">
    <cfRule type="expression" dxfId="98" priority="27">
      <formula>$AO$18=1</formula>
    </cfRule>
    <cfRule type="expression" dxfId="97" priority="28">
      <formula>$AO$18=2</formula>
    </cfRule>
    <cfRule type="cellIs" dxfId="96" priority="35" operator="equal">
      <formula>0</formula>
    </cfRule>
  </conditionalFormatting>
  <conditionalFormatting sqref="M16 Z16">
    <cfRule type="expression" dxfId="95" priority="2">
      <formula>$AO$16=3</formula>
    </cfRule>
    <cfRule type="expression" dxfId="94" priority="3">
      <formula>$AM$16=0</formula>
    </cfRule>
  </conditionalFormatting>
  <conditionalFormatting sqref="O45">
    <cfRule type="expression" dxfId="93" priority="30">
      <formula>ISBLANK(O45)</formula>
    </cfRule>
  </conditionalFormatting>
  <conditionalFormatting sqref="O26:P26">
    <cfRule type="cellIs" dxfId="92" priority="20" operator="equal">
      <formula>0</formula>
    </cfRule>
  </conditionalFormatting>
  <conditionalFormatting sqref="W45">
    <cfRule type="expression" dxfId="91" priority="31">
      <formula>ISBLANK(W45)</formula>
    </cfRule>
  </conditionalFormatting>
  <conditionalFormatting sqref="AA26:AB26">
    <cfRule type="cellIs" dxfId="90" priority="12" operator="equal">
      <formula>0</formula>
    </cfRule>
  </conditionalFormatting>
  <conditionalFormatting sqref="AC49">
    <cfRule type="expression" dxfId="89" priority="33">
      <formula>ISBLANK(AC49)</formula>
    </cfRule>
  </conditionalFormatting>
  <conditionalFormatting sqref="AD5:AJ5 E6:Y7 AE7:AJ8 E8:K8 O8:R8 W8:Y8 E9:Y10 AE10:AJ10">
    <cfRule type="cellIs" dxfId="88" priority="6" operator="equal">
      <formula>0</formula>
    </cfRule>
  </conditionalFormatting>
  <conditionalFormatting sqref="AE18">
    <cfRule type="expression" dxfId="87" priority="22">
      <formula>$AO$18=1</formula>
    </cfRule>
    <cfRule type="expression" dxfId="86" priority="23">
      <formula>$AO$18=2</formula>
    </cfRule>
    <cfRule type="cellIs" dxfId="85" priority="24" operator="equal">
      <formula>0</formula>
    </cfRule>
  </conditionalFormatting>
  <conditionalFormatting sqref="AE6:AJ6">
    <cfRule type="expression" dxfId="84" priority="45">
      <formula>ISBLANK(AE6)</formula>
    </cfRule>
  </conditionalFormatting>
  <conditionalFormatting sqref="AG21:AG25">
    <cfRule type="expression" dxfId="83" priority="15">
      <formula>ISBLANK(AG21)</formula>
    </cfRule>
  </conditionalFormatting>
  <conditionalFormatting sqref="AG21:AG26">
    <cfRule type="expression" dxfId="82" priority="13">
      <formula>$AO$18=1</formula>
    </cfRule>
    <cfRule type="expression" dxfId="81" priority="14">
      <formula>$AO$18=2</formula>
    </cfRule>
  </conditionalFormatting>
  <conditionalFormatting sqref="AG26">
    <cfRule type="cellIs" dxfId="80" priority="18" operator="greaterThan">
      <formula>$U$26</formula>
    </cfRule>
    <cfRule type="cellIs" dxfId="79" priority="19" operator="equal">
      <formula>0</formula>
    </cfRule>
  </conditionalFormatting>
  <printOptions horizontalCentered="1"/>
  <pageMargins left="0.25" right="0.25" top="0.25" bottom="0.2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1">
        <x14:dataValidation type="custom" allowBlank="1" showInputMessage="1" showErrorMessage="1" errorTitle="Workbook Locked" error="On the Instructions Tab, accept the conditions to use this form._x000a__x000a_                     OR_x000a__x000a_This form has expired.  Please obtain the latest version of this form." xr:uid="{35F974C8-8890-4168-9497-E6328173AE3D}">
          <x14:formula1>
            <xm:f>Tables!$B$8</xm:f>
          </x14:formula1>
          <xm:sqref>B1:AC15 Z16:AC16 V16 T16 M16:O16 AD1:AK27 K17:AC27 K28:AK1048576 B16:J1048576 AL1:AL1048576 A1:A1048576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78F7C-0907-43D7-B836-16FBAD4D4945}">
  <sheetPr codeName="Sheet9">
    <tabColor rgb="FFFFFF99"/>
  </sheetPr>
  <dimension ref="A1:CN105"/>
  <sheetViews>
    <sheetView showGridLines="0" showRowColHeaders="0" showZeros="0" zoomScale="150" zoomScaleNormal="150" workbookViewId="0">
      <selection activeCell="E6" sqref="E6:Y6"/>
    </sheetView>
  </sheetViews>
  <sheetFormatPr defaultColWidth="0" defaultRowHeight="0" customHeight="1" zeroHeight="1" x14ac:dyDescent="0.3"/>
  <cols>
    <col min="1" max="1" width="1.77734375" style="2" customWidth="1"/>
    <col min="2" max="36" width="2.77734375" style="2" customWidth="1"/>
    <col min="37" max="37" width="1.77734375" style="2" customWidth="1"/>
    <col min="38" max="38" width="2.77734375" style="2" customWidth="1"/>
    <col min="39" max="39" width="4.6640625" style="50" hidden="1" customWidth="1"/>
    <col min="40" max="40" width="4.77734375" style="50" hidden="1" customWidth="1"/>
    <col min="41" max="42" width="8.77734375" style="50" hidden="1" customWidth="1"/>
    <col min="43" max="43" width="4.77734375" style="50" hidden="1" customWidth="1"/>
    <col min="44" max="44" width="10" style="50" hidden="1" customWidth="1"/>
    <col min="45" max="47" width="7.77734375" style="50" hidden="1" customWidth="1"/>
    <col min="48" max="83" width="2.77734375" style="2" customWidth="1"/>
    <col min="84" max="92" width="2.77734375" style="2" hidden="1" customWidth="1"/>
    <col min="93" max="93" width="8.88671875" style="2" hidden="1" customWidth="1"/>
    <col min="94" max="16384" width="8.88671875" style="2" hidden="1"/>
  </cols>
  <sheetData>
    <row r="1" spans="2:92" ht="15" customHeight="1" x14ac:dyDescent="0.3">
      <c r="G1" s="3"/>
      <c r="H1" s="3"/>
      <c r="I1" s="3"/>
      <c r="J1" s="3"/>
      <c r="K1" s="3"/>
      <c r="L1" s="3"/>
      <c r="M1" s="3"/>
      <c r="N1" s="134" t="s">
        <v>324</v>
      </c>
      <c r="O1" s="134"/>
      <c r="P1" s="134"/>
      <c r="Q1" s="134"/>
      <c r="R1" s="134"/>
      <c r="S1" s="134"/>
      <c r="T1" s="134"/>
      <c r="U1" s="134"/>
      <c r="V1" s="134"/>
      <c r="W1" s="134"/>
      <c r="X1" s="134"/>
      <c r="Y1" s="134"/>
      <c r="Z1" s="134"/>
      <c r="AA1" s="134"/>
      <c r="AB1" s="134"/>
      <c r="AC1" s="134"/>
      <c r="AD1" s="134"/>
      <c r="AE1" s="134"/>
      <c r="AF1" s="134"/>
      <c r="AG1" s="134"/>
      <c r="AH1" s="134"/>
      <c r="AI1" s="134"/>
      <c r="AJ1" s="134"/>
      <c r="AK1" s="134"/>
      <c r="BH1" s="134" t="str">
        <f>N1</f>
        <v>Form 1E - Special Residential Development
Waiver Request Form</v>
      </c>
      <c r="BI1" s="134"/>
      <c r="BJ1" s="134"/>
      <c r="BK1" s="134"/>
      <c r="BL1" s="134"/>
      <c r="BM1" s="134"/>
      <c r="BN1" s="134"/>
      <c r="BO1" s="134"/>
      <c r="BP1" s="134"/>
      <c r="BQ1" s="134"/>
      <c r="BR1" s="134"/>
      <c r="BS1" s="134"/>
      <c r="BT1" s="134"/>
      <c r="BU1" s="134"/>
      <c r="BV1" s="134"/>
      <c r="BW1" s="134"/>
      <c r="BX1" s="134"/>
      <c r="BY1" s="134"/>
      <c r="BZ1" s="134"/>
      <c r="CA1" s="134"/>
      <c r="CB1" s="134"/>
      <c r="CC1" s="134"/>
      <c r="CD1" s="134"/>
    </row>
    <row r="2" spans="2:92" ht="15" customHeight="1" x14ac:dyDescent="0.3">
      <c r="E2" s="3"/>
      <c r="F2" s="3"/>
      <c r="G2" s="3"/>
      <c r="H2" s="3"/>
      <c r="I2" s="3"/>
      <c r="J2" s="3"/>
      <c r="K2" s="3"/>
      <c r="L2" s="3"/>
      <c r="M2" s="3"/>
      <c r="N2" s="134"/>
      <c r="O2" s="134"/>
      <c r="P2" s="134"/>
      <c r="Q2" s="134"/>
      <c r="R2" s="134"/>
      <c r="S2" s="134"/>
      <c r="T2" s="134"/>
      <c r="U2" s="134"/>
      <c r="V2" s="134"/>
      <c r="W2" s="134"/>
      <c r="X2" s="134"/>
      <c r="Y2" s="134"/>
      <c r="Z2" s="134"/>
      <c r="AA2" s="134"/>
      <c r="AB2" s="134"/>
      <c r="AC2" s="134"/>
      <c r="AD2" s="134"/>
      <c r="AE2" s="134"/>
      <c r="AF2" s="134"/>
      <c r="AG2" s="134"/>
      <c r="AH2" s="134"/>
      <c r="AI2" s="134"/>
      <c r="AJ2" s="134"/>
      <c r="AK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row>
    <row r="3" spans="2:92" ht="15" customHeight="1" x14ac:dyDescent="0.3">
      <c r="E3" s="3"/>
      <c r="F3" s="3"/>
      <c r="G3" s="3"/>
      <c r="H3" s="3"/>
      <c r="I3" s="3"/>
      <c r="J3" s="3"/>
      <c r="K3" s="3"/>
      <c r="L3" s="3"/>
      <c r="M3" s="3"/>
      <c r="N3" s="134"/>
      <c r="O3" s="134"/>
      <c r="P3" s="134"/>
      <c r="Q3" s="134"/>
      <c r="R3" s="134"/>
      <c r="S3" s="134"/>
      <c r="T3" s="134"/>
      <c r="U3" s="134"/>
      <c r="V3" s="134"/>
      <c r="W3" s="134"/>
      <c r="X3" s="134"/>
      <c r="Y3" s="134"/>
      <c r="Z3" s="134"/>
      <c r="AA3" s="134"/>
      <c r="AB3" s="134"/>
      <c r="AC3" s="134"/>
      <c r="AD3" s="134"/>
      <c r="AE3" s="134"/>
      <c r="AF3" s="134"/>
      <c r="AG3" s="134"/>
      <c r="AH3" s="134"/>
      <c r="AI3" s="134"/>
      <c r="AJ3" s="134"/>
      <c r="AK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row>
    <row r="4" spans="2:92" ht="15" customHeight="1" x14ac:dyDescent="0.3">
      <c r="E4" s="3"/>
      <c r="F4" s="3"/>
      <c r="G4" s="3"/>
      <c r="H4" s="3"/>
      <c r="I4" s="3"/>
      <c r="J4" s="3"/>
      <c r="K4" s="3"/>
      <c r="L4" s="3"/>
      <c r="M4" s="3"/>
      <c r="N4" s="134"/>
      <c r="O4" s="134"/>
      <c r="P4" s="134"/>
      <c r="Q4" s="134"/>
      <c r="R4" s="134"/>
      <c r="S4" s="134"/>
      <c r="T4" s="134"/>
      <c r="U4" s="134"/>
      <c r="V4" s="134"/>
      <c r="W4" s="134"/>
      <c r="X4" s="134"/>
      <c r="Y4" s="134"/>
      <c r="Z4" s="134"/>
      <c r="AA4" s="134"/>
      <c r="AB4" s="134"/>
      <c r="AC4" s="134"/>
      <c r="AD4" s="134"/>
      <c r="AE4" s="134"/>
      <c r="AF4" s="134"/>
      <c r="AG4" s="134"/>
      <c r="AH4" s="134"/>
      <c r="AI4" s="134"/>
      <c r="AJ4" s="134"/>
      <c r="AK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row>
    <row r="5" spans="2:92" ht="15" customHeight="1" x14ac:dyDescent="0.3">
      <c r="B5" s="6" t="s">
        <v>33</v>
      </c>
      <c r="C5" s="6"/>
      <c r="D5" s="6"/>
      <c r="AV5" s="135" t="s">
        <v>4</v>
      </c>
      <c r="AW5" s="135"/>
      <c r="AX5" s="135"/>
      <c r="AY5" s="135"/>
      <c r="AZ5" s="135"/>
      <c r="BA5" s="135"/>
      <c r="BB5" s="135"/>
      <c r="BC5" s="135"/>
      <c r="BD5" s="135"/>
      <c r="BE5" s="135"/>
      <c r="BF5" s="135"/>
      <c r="BG5" s="135"/>
      <c r="BH5" s="135"/>
      <c r="BI5" s="135"/>
      <c r="BJ5" s="135"/>
      <c r="CN5" s="8"/>
    </row>
    <row r="6" spans="2:92" ht="15" customHeight="1" x14ac:dyDescent="0.3">
      <c r="D6" s="7" t="s">
        <v>21</v>
      </c>
      <c r="E6" s="137"/>
      <c r="F6" s="137"/>
      <c r="G6" s="137"/>
      <c r="H6" s="137"/>
      <c r="I6" s="137"/>
      <c r="J6" s="137"/>
      <c r="K6" s="137"/>
      <c r="L6" s="137"/>
      <c r="M6" s="137"/>
      <c r="N6" s="137"/>
      <c r="O6" s="137"/>
      <c r="P6" s="137"/>
      <c r="Q6" s="137"/>
      <c r="R6" s="137"/>
      <c r="S6" s="137"/>
      <c r="T6" s="137"/>
      <c r="U6" s="137"/>
      <c r="V6" s="137"/>
      <c r="W6" s="137"/>
      <c r="X6" s="137"/>
      <c r="Y6" s="137"/>
      <c r="AD6" s="7" t="s">
        <v>25</v>
      </c>
      <c r="AE6" s="136"/>
      <c r="AF6" s="136"/>
      <c r="AG6" s="136"/>
      <c r="AH6" s="136"/>
      <c r="AI6" s="136"/>
      <c r="AJ6" s="136"/>
      <c r="AV6" s="135"/>
      <c r="AW6" s="135"/>
      <c r="AX6" s="135"/>
      <c r="AY6" s="135"/>
      <c r="AZ6" s="135"/>
      <c r="BA6" s="135"/>
      <c r="BB6" s="135"/>
      <c r="BC6" s="135"/>
      <c r="BD6" s="135"/>
      <c r="BE6" s="135"/>
      <c r="BF6" s="135"/>
      <c r="BG6" s="135"/>
      <c r="BH6" s="135"/>
      <c r="BI6" s="135"/>
      <c r="BJ6" s="135"/>
      <c r="BK6" s="40"/>
      <c r="BL6" s="40"/>
      <c r="BM6" s="40"/>
      <c r="BN6" s="40"/>
      <c r="BO6" s="40"/>
      <c r="BP6" s="40"/>
      <c r="BQ6" s="40"/>
      <c r="BR6" s="40"/>
      <c r="BS6" s="40"/>
      <c r="BT6" s="40"/>
      <c r="BU6" s="40"/>
      <c r="BV6" s="40"/>
      <c r="BW6" s="40"/>
      <c r="BX6" s="40"/>
      <c r="BY6" s="5"/>
      <c r="BZ6" s="5"/>
      <c r="CA6" s="5"/>
      <c r="CB6" s="5"/>
      <c r="CC6" s="5"/>
      <c r="CD6" s="5"/>
      <c r="CE6" s="5"/>
      <c r="CF6" s="5"/>
      <c r="CG6" s="5"/>
      <c r="CH6" s="5"/>
      <c r="CI6" s="5"/>
      <c r="CJ6" s="5"/>
      <c r="CK6" s="5"/>
      <c r="CL6" s="5"/>
      <c r="CM6" s="5"/>
      <c r="CN6" s="121"/>
    </row>
    <row r="7" spans="2:92" ht="15" customHeight="1" x14ac:dyDescent="0.3">
      <c r="D7" s="7" t="s">
        <v>22</v>
      </c>
      <c r="E7" s="143"/>
      <c r="F7" s="143"/>
      <c r="G7" s="143"/>
      <c r="H7" s="143"/>
      <c r="I7" s="143"/>
      <c r="J7" s="143"/>
      <c r="K7" s="143"/>
      <c r="L7" s="143"/>
      <c r="M7" s="143"/>
      <c r="N7" s="143"/>
      <c r="O7" s="143"/>
      <c r="P7" s="143"/>
      <c r="Q7" s="143"/>
      <c r="R7" s="143"/>
      <c r="S7" s="143"/>
      <c r="T7" s="143"/>
      <c r="U7" s="143"/>
      <c r="V7" s="143"/>
      <c r="W7" s="143"/>
      <c r="X7" s="143"/>
      <c r="Y7" s="143"/>
      <c r="AB7" s="7"/>
      <c r="AD7" s="7" t="s">
        <v>26</v>
      </c>
      <c r="AE7" s="171"/>
      <c r="AF7" s="171"/>
      <c r="AG7" s="171"/>
      <c r="AH7" s="171"/>
      <c r="AI7" s="171"/>
      <c r="AJ7" s="171"/>
      <c r="AV7" s="40">
        <v>1</v>
      </c>
      <c r="AW7" s="15" t="s">
        <v>325</v>
      </c>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8"/>
      <c r="BZ7" s="8"/>
      <c r="CA7" s="8"/>
      <c r="CB7" s="8"/>
      <c r="CC7" s="8"/>
      <c r="CD7" s="8"/>
      <c r="CE7" s="8"/>
      <c r="CF7" s="8"/>
      <c r="CG7" s="8"/>
      <c r="CH7" s="8"/>
      <c r="CI7" s="8"/>
      <c r="CJ7" s="8"/>
      <c r="CK7" s="8"/>
      <c r="CL7" s="8"/>
      <c r="CM7" s="8"/>
      <c r="CN7" s="5"/>
    </row>
    <row r="8" spans="2:92" ht="15" customHeight="1" x14ac:dyDescent="0.3">
      <c r="C8" s="9"/>
      <c r="D8" s="7" t="s">
        <v>111</v>
      </c>
      <c r="E8" s="143"/>
      <c r="F8" s="143"/>
      <c r="G8" s="143"/>
      <c r="H8" s="143"/>
      <c r="I8" s="143"/>
      <c r="J8" s="143"/>
      <c r="K8" s="143"/>
      <c r="L8" s="11"/>
      <c r="M8" s="11"/>
      <c r="N8" s="52" t="s">
        <v>112</v>
      </c>
      <c r="O8" s="143"/>
      <c r="P8" s="143"/>
      <c r="Q8" s="143"/>
      <c r="R8" s="143"/>
      <c r="S8" s="11"/>
      <c r="T8" s="11"/>
      <c r="U8" s="11"/>
      <c r="V8" s="52" t="s">
        <v>113</v>
      </c>
      <c r="W8" s="144"/>
      <c r="X8" s="144"/>
      <c r="Y8" s="144"/>
      <c r="Z8" s="9"/>
      <c r="AA8" s="9"/>
      <c r="AC8" s="9"/>
      <c r="AD8" s="7" t="s">
        <v>27</v>
      </c>
      <c r="AE8" s="172"/>
      <c r="AF8" s="172"/>
      <c r="AG8" s="172"/>
      <c r="AH8" s="172"/>
      <c r="AI8" s="172"/>
      <c r="AJ8" s="172"/>
      <c r="AV8" s="44"/>
      <c r="AW8" s="40" t="s">
        <v>5</v>
      </c>
      <c r="AX8" s="2" t="s">
        <v>326</v>
      </c>
      <c r="BK8" s="44"/>
      <c r="BL8" s="44"/>
      <c r="BM8" s="44"/>
      <c r="BN8" s="44"/>
      <c r="BO8" s="44"/>
      <c r="BP8" s="44"/>
      <c r="BQ8" s="44"/>
      <c r="BR8" s="44"/>
      <c r="BS8" s="44"/>
      <c r="BT8" s="44"/>
      <c r="BU8" s="44"/>
      <c r="BV8" s="44"/>
      <c r="BW8" s="44"/>
      <c r="BX8" s="44"/>
      <c r="BY8" s="8"/>
      <c r="BZ8" s="8"/>
      <c r="CA8" s="8"/>
      <c r="CB8" s="8"/>
      <c r="CC8" s="8"/>
      <c r="CD8" s="8"/>
      <c r="CE8" s="8"/>
      <c r="CF8" s="8"/>
      <c r="CG8" s="8"/>
      <c r="CH8" s="8"/>
      <c r="CI8" s="8"/>
      <c r="CJ8" s="8"/>
      <c r="CK8" s="8"/>
      <c r="CL8" s="8"/>
      <c r="CM8" s="8"/>
    </row>
    <row r="9" spans="2:92" ht="15" customHeight="1" x14ac:dyDescent="0.3">
      <c r="C9" s="9"/>
      <c r="D9" s="7" t="s">
        <v>23</v>
      </c>
      <c r="E9" s="143"/>
      <c r="F9" s="143"/>
      <c r="G9" s="143"/>
      <c r="H9" s="143"/>
      <c r="I9" s="143"/>
      <c r="J9" s="143"/>
      <c r="K9" s="143"/>
      <c r="L9" s="137"/>
      <c r="M9" s="137"/>
      <c r="N9" s="137"/>
      <c r="O9" s="143"/>
      <c r="P9" s="143"/>
      <c r="Q9" s="143"/>
      <c r="R9" s="143"/>
      <c r="S9" s="137"/>
      <c r="T9" s="137"/>
      <c r="U9" s="137"/>
      <c r="V9" s="137"/>
      <c r="W9" s="143"/>
      <c r="X9" s="143"/>
      <c r="Y9" s="143"/>
      <c r="Z9" s="9"/>
      <c r="AA9" s="9"/>
      <c r="AC9" s="9"/>
      <c r="AE9" s="11"/>
      <c r="AF9" s="11"/>
      <c r="AG9" s="11"/>
      <c r="AH9" s="11"/>
      <c r="AI9" s="11"/>
      <c r="AJ9" s="11"/>
      <c r="AW9" s="10"/>
      <c r="AX9" s="45" t="s">
        <v>327</v>
      </c>
      <c r="AY9" s="40"/>
      <c r="BK9" s="40"/>
      <c r="BL9" s="40"/>
      <c r="BM9" s="40"/>
      <c r="BN9" s="40"/>
      <c r="BO9" s="40"/>
      <c r="BP9" s="40"/>
      <c r="BQ9" s="40"/>
      <c r="BR9" s="40"/>
      <c r="BS9" s="40"/>
      <c r="BT9" s="40"/>
      <c r="BU9" s="40"/>
      <c r="BV9" s="40"/>
      <c r="BW9" s="40"/>
      <c r="BX9" s="40"/>
      <c r="BY9" s="5"/>
      <c r="BZ9" s="5"/>
      <c r="CA9" s="5"/>
      <c r="CB9" s="5"/>
      <c r="CC9" s="5"/>
      <c r="CD9" s="5"/>
      <c r="CE9" s="5"/>
      <c r="CF9" s="5"/>
      <c r="CG9" s="5"/>
      <c r="CH9" s="5"/>
      <c r="CI9" s="5"/>
      <c r="CJ9" s="5"/>
      <c r="CK9" s="5"/>
      <c r="CL9" s="5"/>
      <c r="CM9" s="5"/>
      <c r="CN9" s="5"/>
    </row>
    <row r="10" spans="2:92" ht="15" customHeight="1" x14ac:dyDescent="0.3">
      <c r="C10" s="9"/>
      <c r="D10" s="7" t="s">
        <v>24</v>
      </c>
      <c r="E10" s="147"/>
      <c r="F10" s="143"/>
      <c r="G10" s="143"/>
      <c r="H10" s="143"/>
      <c r="I10" s="143"/>
      <c r="J10" s="143"/>
      <c r="K10" s="143"/>
      <c r="L10" s="143"/>
      <c r="M10" s="143"/>
      <c r="N10" s="143"/>
      <c r="O10" s="143"/>
      <c r="P10" s="143"/>
      <c r="Q10" s="143"/>
      <c r="R10" s="143"/>
      <c r="S10" s="143"/>
      <c r="T10" s="143"/>
      <c r="U10" s="143"/>
      <c r="V10" s="143"/>
      <c r="W10" s="143"/>
      <c r="X10" s="143"/>
      <c r="Y10" s="143"/>
      <c r="Z10" s="9"/>
      <c r="AA10" s="9"/>
      <c r="AC10" s="9"/>
      <c r="AD10" s="7" t="s">
        <v>28</v>
      </c>
      <c r="AE10" s="146"/>
      <c r="AF10" s="146"/>
      <c r="AG10" s="146"/>
      <c r="AH10" s="146"/>
      <c r="AI10" s="146"/>
      <c r="AJ10" s="146"/>
      <c r="AV10" s="40"/>
      <c r="AW10" s="10" t="s">
        <v>6</v>
      </c>
      <c r="AX10" s="2" t="s">
        <v>328</v>
      </c>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5"/>
      <c r="BZ10" s="5"/>
      <c r="CA10" s="5"/>
      <c r="CB10" s="5"/>
      <c r="CC10" s="5"/>
      <c r="CD10" s="5"/>
      <c r="CE10" s="5"/>
      <c r="CF10" s="5"/>
      <c r="CG10" s="5"/>
      <c r="CH10" s="5"/>
      <c r="CI10" s="5"/>
      <c r="CJ10" s="5"/>
      <c r="CK10" s="5"/>
      <c r="CL10" s="5"/>
      <c r="CM10" s="5"/>
      <c r="CN10" s="5"/>
    </row>
    <row r="11" spans="2:92" ht="4.95" customHeight="1" x14ac:dyDescent="0.3">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5"/>
      <c r="BZ11" s="5"/>
      <c r="CA11" s="5"/>
      <c r="CB11" s="5"/>
      <c r="CC11" s="5"/>
      <c r="CD11" s="5"/>
      <c r="CE11" s="5"/>
      <c r="CF11" s="5"/>
      <c r="CG11" s="5"/>
      <c r="CH11" s="5"/>
      <c r="CI11" s="5"/>
      <c r="CJ11" s="5"/>
      <c r="CK11" s="5"/>
      <c r="CL11" s="5"/>
      <c r="CM11" s="5"/>
      <c r="CN11" s="5"/>
    </row>
    <row r="12" spans="2:92" ht="15" customHeight="1" x14ac:dyDescent="0.3">
      <c r="B12" s="2" t="s">
        <v>329</v>
      </c>
      <c r="C12" s="7"/>
      <c r="G12" s="54"/>
      <c r="H12" s="2" t="s">
        <v>330</v>
      </c>
      <c r="M12" s="13"/>
      <c r="AQ12" s="122" t="s">
        <v>331</v>
      </c>
      <c r="AR12" s="123">
        <f>IF(ISBLANK($G$26),217800,5)</f>
        <v>217800</v>
      </c>
      <c r="AW12" s="10" t="s">
        <v>8</v>
      </c>
      <c r="AX12" s="2" t="s">
        <v>332</v>
      </c>
    </row>
    <row r="13" spans="2:92" ht="4.95" customHeight="1" x14ac:dyDescent="0.3">
      <c r="C13" s="7"/>
      <c r="D13" s="7"/>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5"/>
      <c r="BZ13" s="5"/>
      <c r="CA13" s="5"/>
      <c r="CB13" s="5"/>
      <c r="CC13" s="5"/>
      <c r="CD13" s="5"/>
      <c r="CE13" s="5"/>
      <c r="CF13" s="5"/>
      <c r="CG13" s="5"/>
      <c r="CH13" s="5"/>
      <c r="CI13" s="5"/>
      <c r="CJ13" s="5"/>
      <c r="CK13" s="5"/>
      <c r="CL13" s="5"/>
      <c r="CM13" s="5"/>
      <c r="CN13" s="5"/>
    </row>
    <row r="14" spans="2:92" ht="15" customHeight="1" x14ac:dyDescent="0.3">
      <c r="B14" s="54"/>
      <c r="C14" s="2" t="s">
        <v>13</v>
      </c>
      <c r="E14" s="54"/>
      <c r="F14" s="2" t="s">
        <v>14</v>
      </c>
      <c r="H14" s="2" t="s">
        <v>333</v>
      </c>
      <c r="AM14" s="51">
        <f>IF(AND(ISBLANK(B14),ISBLANK(E14)),1,2)</f>
        <v>1</v>
      </c>
      <c r="AN14" s="51">
        <f>IF(ISBLANK(B14),1,2)</f>
        <v>1</v>
      </c>
      <c r="AO14" s="51">
        <f>IF(ISBLANK(B14),0,2)</f>
        <v>0</v>
      </c>
      <c r="AQ14" s="122" t="s">
        <v>334</v>
      </c>
      <c r="AR14" s="100">
        <v>15</v>
      </c>
      <c r="AT14" s="51">
        <f>IF(ISBLANK(B14),1,IF(ISBLANK(E14),2,3))</f>
        <v>1</v>
      </c>
      <c r="AW14" s="40" t="s">
        <v>9</v>
      </c>
      <c r="AX14" s="2" t="s">
        <v>335</v>
      </c>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5"/>
      <c r="BZ14" s="5"/>
      <c r="CA14" s="5"/>
      <c r="CB14" s="5"/>
      <c r="CC14" s="5"/>
      <c r="CD14" s="5"/>
      <c r="CE14" s="5"/>
      <c r="CF14" s="5"/>
      <c r="CG14" s="5"/>
      <c r="CH14" s="5"/>
      <c r="CI14" s="5"/>
      <c r="CJ14" s="5"/>
      <c r="CK14" s="5"/>
      <c r="CL14" s="5"/>
      <c r="CM14" s="5"/>
      <c r="CN14" s="5"/>
    </row>
    <row r="15" spans="2:92" ht="4.95" customHeight="1" x14ac:dyDescent="0.3">
      <c r="B15" s="7"/>
      <c r="C15" s="7"/>
      <c r="D15" s="7"/>
      <c r="E15" s="7"/>
      <c r="F15" s="7"/>
      <c r="G15" s="7"/>
      <c r="AE15" s="7"/>
      <c r="AF15" s="7"/>
      <c r="AG15" s="7"/>
      <c r="AH15" s="7"/>
      <c r="AI15" s="7"/>
      <c r="AJ15" s="7"/>
      <c r="AK15" s="7"/>
      <c r="AL15" s="7"/>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5"/>
      <c r="BZ15" s="5"/>
      <c r="CA15" s="5"/>
      <c r="CB15" s="5"/>
      <c r="CC15" s="5"/>
      <c r="CD15" s="5"/>
      <c r="CE15" s="5"/>
      <c r="CF15" s="5"/>
      <c r="CG15" s="5"/>
      <c r="CH15" s="5"/>
      <c r="CI15" s="5"/>
      <c r="CJ15" s="5"/>
      <c r="CK15" s="5"/>
      <c r="CL15" s="5"/>
      <c r="CM15" s="5"/>
      <c r="CN15" s="5"/>
    </row>
    <row r="16" spans="2:92" ht="15" customHeight="1" x14ac:dyDescent="0.3">
      <c r="B16" s="54"/>
      <c r="C16" s="2" t="s">
        <v>13</v>
      </c>
      <c r="E16" s="54"/>
      <c r="F16" s="2" t="s">
        <v>14</v>
      </c>
      <c r="H16" s="2" t="s">
        <v>336</v>
      </c>
      <c r="AE16" s="7" t="s">
        <v>337</v>
      </c>
      <c r="AF16" s="160"/>
      <c r="AG16" s="160"/>
      <c r="AH16" s="160"/>
      <c r="AM16" s="51">
        <f>IF(AND(ISBLANK(B16),ISBLANK(E16)),1,2)</f>
        <v>1</v>
      </c>
      <c r="AN16" s="51">
        <f>IF(ISBLANK(B16),1,2)</f>
        <v>1</v>
      </c>
      <c r="AO16" s="51">
        <f>IF(ISBLANK(B16),0,2)</f>
        <v>0</v>
      </c>
      <c r="AQ16" s="122" t="s">
        <v>338</v>
      </c>
      <c r="AR16" s="123">
        <f>IF(ISBLANK($G$26),14520,0.3333)</f>
        <v>14520</v>
      </c>
      <c r="AT16" s="51">
        <f>IF(ISBLANK(B16),1,IF(ISBLANK(E16),2,3))</f>
        <v>1</v>
      </c>
      <c r="AX16" s="2" t="s">
        <v>339</v>
      </c>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5"/>
      <c r="BZ16" s="5"/>
      <c r="CA16" s="5"/>
      <c r="CB16" s="5"/>
      <c r="CC16" s="5"/>
      <c r="CD16" s="5"/>
      <c r="CE16" s="5"/>
      <c r="CF16" s="5"/>
      <c r="CG16" s="5"/>
      <c r="CH16" s="5"/>
      <c r="CI16" s="5"/>
      <c r="CJ16" s="5"/>
      <c r="CK16" s="5"/>
      <c r="CL16" s="5"/>
      <c r="CM16" s="5"/>
      <c r="CN16" s="5"/>
    </row>
    <row r="17" spans="2:92" ht="4.95" customHeight="1" x14ac:dyDescent="0.3">
      <c r="B17" s="7"/>
      <c r="C17" s="7"/>
      <c r="D17" s="7"/>
      <c r="E17" s="7"/>
      <c r="F17" s="7"/>
      <c r="G17" s="7"/>
      <c r="AE17" s="7"/>
      <c r="AF17" s="7"/>
      <c r="AG17" s="7"/>
      <c r="AH17" s="7"/>
      <c r="AI17" s="7"/>
      <c r="AJ17" s="7"/>
      <c r="AK17" s="7"/>
      <c r="AL17" s="7"/>
      <c r="AV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5"/>
      <c r="BZ17" s="5"/>
      <c r="CA17" s="5"/>
      <c r="CB17" s="5"/>
      <c r="CC17" s="5"/>
      <c r="CD17" s="5"/>
      <c r="CE17" s="5"/>
      <c r="CF17" s="5"/>
      <c r="CG17" s="5"/>
      <c r="CH17" s="5"/>
      <c r="CI17" s="5"/>
      <c r="CJ17" s="5"/>
      <c r="CK17" s="5"/>
      <c r="CL17" s="5"/>
      <c r="CM17" s="5"/>
      <c r="CN17" s="5"/>
    </row>
    <row r="18" spans="2:92" ht="15" customHeight="1" x14ac:dyDescent="0.3">
      <c r="B18" s="54"/>
      <c r="C18" s="2" t="s">
        <v>13</v>
      </c>
      <c r="E18" s="54"/>
      <c r="F18" s="2" t="s">
        <v>14</v>
      </c>
      <c r="G18" s="7"/>
      <c r="H18" s="2" t="s">
        <v>340</v>
      </c>
      <c r="AE18" s="7" t="s">
        <v>341</v>
      </c>
      <c r="AF18" s="173">
        <f>SUM(O29:Q43)</f>
        <v>0</v>
      </c>
      <c r="AG18" s="173"/>
      <c r="AH18" s="173"/>
      <c r="AI18" s="165" t="str">
        <f>IF($AQ$26=0,"Units?",IF($AQ$26=1,"ac",IF($AQ$26=2,"sq-ft","Error")))</f>
        <v>Units?</v>
      </c>
      <c r="AJ18" s="165"/>
      <c r="AK18" s="7"/>
      <c r="AL18" s="7"/>
      <c r="AM18" s="51">
        <f>IF(AND(ISBLANK(B18),ISBLANK(E18)),1,2)</f>
        <v>1</v>
      </c>
      <c r="AN18" s="51">
        <f>IF(ISBLANK(B18),1,2)</f>
        <v>1</v>
      </c>
      <c r="AO18" s="51">
        <f>IF(ISBLANK(B18),0,2)</f>
        <v>0</v>
      </c>
      <c r="AP18" s="51">
        <f>IF(SUM(O29:Q43)=0,1,2)</f>
        <v>1</v>
      </c>
      <c r="AT18" s="51">
        <f>IF(ISBLANK(B18),1,IF(ISBLANK(E18),2,3))</f>
        <v>1</v>
      </c>
      <c r="AV18" s="40"/>
      <c r="AW18" s="10" t="s">
        <v>7</v>
      </c>
      <c r="AX18" s="2" t="s">
        <v>342</v>
      </c>
      <c r="AY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5"/>
      <c r="BZ18" s="5"/>
      <c r="CA18" s="5"/>
      <c r="CB18" s="5"/>
      <c r="CC18" s="5"/>
      <c r="CD18" s="5"/>
      <c r="CE18" s="5"/>
      <c r="CF18" s="5"/>
      <c r="CG18" s="5"/>
      <c r="CH18" s="5"/>
      <c r="CI18" s="5"/>
      <c r="CJ18" s="5"/>
      <c r="CK18" s="5"/>
      <c r="CL18" s="5"/>
      <c r="CM18" s="5"/>
      <c r="CN18" s="5"/>
    </row>
    <row r="19" spans="2:92" ht="4.95" customHeight="1" x14ac:dyDescent="0.3">
      <c r="B19" s="7"/>
      <c r="C19" s="7"/>
      <c r="D19" s="7"/>
      <c r="E19" s="7"/>
      <c r="F19" s="7"/>
      <c r="G19" s="7"/>
      <c r="AE19" s="7"/>
      <c r="AF19" s="7"/>
      <c r="AG19" s="7"/>
      <c r="AH19" s="7"/>
      <c r="AI19" s="7"/>
      <c r="AJ19" s="7"/>
      <c r="AK19" s="7"/>
      <c r="AL19" s="7"/>
      <c r="AV19" s="40"/>
      <c r="AW19" s="40"/>
      <c r="AX19" s="45"/>
      <c r="AY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5"/>
      <c r="BZ19" s="5"/>
      <c r="CA19" s="5"/>
      <c r="CB19" s="5"/>
      <c r="CC19" s="5"/>
      <c r="CD19" s="5"/>
      <c r="CE19" s="5"/>
      <c r="CF19" s="5"/>
      <c r="CG19" s="5"/>
      <c r="CH19" s="5"/>
      <c r="CI19" s="5"/>
      <c r="CJ19" s="5"/>
      <c r="CK19" s="5"/>
      <c r="CL19" s="5"/>
      <c r="CM19" s="5"/>
      <c r="CN19" s="5"/>
    </row>
    <row r="20" spans="2:92" ht="15" customHeight="1" x14ac:dyDescent="0.3">
      <c r="B20" s="54"/>
      <c r="C20" s="2" t="s">
        <v>13</v>
      </c>
      <c r="E20" s="54"/>
      <c r="F20" s="2" t="s">
        <v>14</v>
      </c>
      <c r="G20" s="7"/>
      <c r="H20" s="2" t="s">
        <v>343</v>
      </c>
      <c r="AE20" s="7"/>
      <c r="AF20" s="7"/>
      <c r="AG20" s="7"/>
      <c r="AH20" s="7"/>
      <c r="AI20" s="7"/>
      <c r="AJ20" s="7"/>
      <c r="AK20" s="7"/>
      <c r="AL20" s="7"/>
      <c r="AM20" s="51">
        <f>IF(AND(ISBLANK(B20),ISBLANK(E20)),1,2)</f>
        <v>1</v>
      </c>
      <c r="AN20" s="51">
        <f>IF(ISBLANK(B20),1,2)</f>
        <v>1</v>
      </c>
      <c r="AO20" s="51">
        <f>IF(ISBLANK(B20),0,2)</f>
        <v>0</v>
      </c>
      <c r="AQ20" s="50" t="s">
        <v>344</v>
      </c>
      <c r="AR20" s="124">
        <v>0.25</v>
      </c>
      <c r="AT20" s="51">
        <f>IF(ISBLANK(B20),1,IF(ISBLANK(E20),2,3))</f>
        <v>1</v>
      </c>
      <c r="AV20" s="5"/>
      <c r="AW20" s="10" t="s">
        <v>294</v>
      </c>
      <c r="AX20" s="2" t="s">
        <v>345</v>
      </c>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5"/>
      <c r="BZ20" s="5"/>
      <c r="CA20" s="5"/>
      <c r="CB20" s="5"/>
      <c r="CC20" s="5"/>
      <c r="CD20" s="5"/>
      <c r="CE20" s="5"/>
      <c r="CF20" s="5"/>
      <c r="CG20" s="5"/>
      <c r="CH20" s="5"/>
      <c r="CI20" s="5"/>
      <c r="CJ20" s="5"/>
      <c r="CK20" s="5"/>
      <c r="CL20" s="5"/>
      <c r="CM20" s="5"/>
      <c r="CN20" s="5"/>
    </row>
    <row r="21" spans="2:92" ht="4.95" customHeight="1" x14ac:dyDescent="0.3">
      <c r="B21" s="7"/>
      <c r="C21" s="7"/>
      <c r="D21" s="7"/>
      <c r="E21" s="7"/>
      <c r="F21" s="7"/>
      <c r="G21" s="7"/>
      <c r="AE21" s="7"/>
      <c r="AF21" s="7"/>
      <c r="AG21" s="7"/>
      <c r="AH21" s="7"/>
      <c r="AI21" s="7"/>
      <c r="AJ21" s="7"/>
      <c r="AK21" s="7"/>
      <c r="AL21" s="7"/>
      <c r="AV21" s="5"/>
      <c r="AW21" s="40"/>
      <c r="AX21" s="45"/>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5"/>
      <c r="BZ21" s="5"/>
      <c r="CA21" s="5"/>
      <c r="CB21" s="5"/>
      <c r="CC21" s="5"/>
      <c r="CD21" s="5"/>
      <c r="CE21" s="5"/>
      <c r="CF21" s="5"/>
      <c r="CG21" s="5"/>
      <c r="CH21" s="5"/>
      <c r="CI21" s="5"/>
      <c r="CJ21" s="5"/>
      <c r="CK21" s="5"/>
      <c r="CL21" s="5"/>
      <c r="CM21" s="5"/>
      <c r="CN21" s="5"/>
    </row>
    <row r="22" spans="2:92" ht="15" customHeight="1" x14ac:dyDescent="0.3">
      <c r="B22" s="54"/>
      <c r="C22" s="2" t="s">
        <v>13</v>
      </c>
      <c r="E22" s="54"/>
      <c r="F22" s="2" t="s">
        <v>14</v>
      </c>
      <c r="G22" s="7"/>
      <c r="H22" s="2" t="s">
        <v>346</v>
      </c>
      <c r="AE22" s="7"/>
      <c r="AF22" s="7"/>
      <c r="AG22" s="7"/>
      <c r="AH22" s="7"/>
      <c r="AI22" s="7"/>
      <c r="AJ22" s="7"/>
      <c r="AK22" s="7"/>
      <c r="AL22" s="7"/>
      <c r="AM22" s="51">
        <f>IF(AND(ISBLANK(B22),ISBLANK(E22)),1,2)</f>
        <v>1</v>
      </c>
      <c r="AN22" s="51">
        <f>IF(ISBLANK(B22),1,2)</f>
        <v>1</v>
      </c>
      <c r="AO22" s="51">
        <f>IF(ISBLANK(B22),0,2)</f>
        <v>0</v>
      </c>
      <c r="AQ22" s="122" t="s">
        <v>347</v>
      </c>
      <c r="AR22" s="125">
        <v>50</v>
      </c>
      <c r="AT22" s="51">
        <f>IF(ISBLANK(B22),1,IF(ISBLANK(E22),2,3))</f>
        <v>1</v>
      </c>
      <c r="AV22" s="5"/>
      <c r="AW22" s="10" t="s">
        <v>348</v>
      </c>
      <c r="AX22" s="45" t="s">
        <v>349</v>
      </c>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5"/>
      <c r="BZ22" s="5"/>
      <c r="CA22" s="5"/>
      <c r="CB22" s="5"/>
      <c r="CC22" s="5"/>
      <c r="CD22" s="5"/>
      <c r="CE22" s="5"/>
      <c r="CF22" s="5"/>
      <c r="CG22" s="5"/>
      <c r="CH22" s="5"/>
      <c r="CI22" s="5"/>
      <c r="CJ22" s="5"/>
      <c r="CK22" s="5"/>
      <c r="CL22" s="5"/>
      <c r="CM22" s="5"/>
      <c r="CN22" s="5"/>
    </row>
    <row r="23" spans="2:92" ht="4.95" customHeight="1" x14ac:dyDescent="0.3">
      <c r="B23" s="7"/>
      <c r="C23" s="7"/>
      <c r="D23" s="7"/>
      <c r="E23" s="7"/>
      <c r="F23" s="7"/>
      <c r="G23" s="7"/>
      <c r="AE23" s="7"/>
      <c r="AF23" s="7"/>
      <c r="AG23" s="7"/>
      <c r="AH23" s="7"/>
      <c r="AI23" s="7"/>
      <c r="AJ23" s="7"/>
      <c r="AK23" s="7"/>
      <c r="AL23" s="7"/>
      <c r="AV23" s="5"/>
      <c r="AW23" s="40"/>
      <c r="AX23" s="45"/>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5"/>
      <c r="BZ23" s="5"/>
      <c r="CA23" s="5"/>
      <c r="CB23" s="5"/>
      <c r="CC23" s="5"/>
      <c r="CD23" s="5"/>
      <c r="CE23" s="5"/>
      <c r="CF23" s="5"/>
      <c r="CG23" s="5"/>
      <c r="CH23" s="5"/>
      <c r="CI23" s="5"/>
      <c r="CJ23" s="5"/>
      <c r="CK23" s="5"/>
      <c r="CL23" s="5"/>
      <c r="CM23" s="5"/>
      <c r="CN23" s="5"/>
    </row>
    <row r="24" spans="2:92" ht="15" customHeight="1" x14ac:dyDescent="0.3">
      <c r="B24" s="54"/>
      <c r="C24" s="2" t="s">
        <v>13</v>
      </c>
      <c r="E24" s="54"/>
      <c r="F24" s="2" t="s">
        <v>14</v>
      </c>
      <c r="G24" s="7"/>
      <c r="H24" s="2" t="s">
        <v>350</v>
      </c>
      <c r="AE24" s="7"/>
      <c r="AF24" s="7"/>
      <c r="AG24" s="7"/>
      <c r="AH24" s="7"/>
      <c r="AI24" s="7"/>
      <c r="AJ24" s="7"/>
      <c r="AK24" s="7"/>
      <c r="AL24" s="7"/>
      <c r="AM24" s="51">
        <f>IF(AND(ISBLANK(B24),ISBLANK(E24)),1,2)</f>
        <v>1</v>
      </c>
      <c r="AN24" s="51">
        <f>IF(ISBLANK(B24),1,2)</f>
        <v>1</v>
      </c>
      <c r="AO24" s="51">
        <f>IF(ISBLANK(B24),0,2)</f>
        <v>0</v>
      </c>
      <c r="AR24" s="50" t="s">
        <v>351</v>
      </c>
      <c r="AT24" s="51">
        <f>IF(ISBLANK(B24),1,IF(ISBLANK(E24),2,3))</f>
        <v>1</v>
      </c>
      <c r="AV24" s="40">
        <v>2</v>
      </c>
      <c r="AW24" s="48" t="s">
        <v>352</v>
      </c>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5"/>
      <c r="BZ24" s="5"/>
      <c r="CA24" s="5"/>
      <c r="CB24" s="5"/>
      <c r="CC24" s="5"/>
      <c r="CD24" s="5"/>
      <c r="CE24" s="5"/>
      <c r="CF24" s="5"/>
      <c r="CG24" s="5"/>
      <c r="CH24" s="5"/>
      <c r="CI24" s="5"/>
      <c r="CJ24" s="5"/>
      <c r="CK24" s="5"/>
      <c r="CL24" s="5"/>
      <c r="CM24" s="5"/>
      <c r="CN24" s="5"/>
    </row>
    <row r="25" spans="2:92" ht="4.95" customHeight="1" x14ac:dyDescent="0.3">
      <c r="B25" s="7"/>
      <c r="C25" s="7"/>
      <c r="D25" s="7"/>
      <c r="E25" s="7"/>
      <c r="F25" s="7"/>
      <c r="G25" s="7"/>
      <c r="AE25" s="7"/>
      <c r="AF25" s="7"/>
      <c r="AG25" s="7"/>
      <c r="AJ25" s="7"/>
      <c r="AK25" s="7"/>
      <c r="AL25" s="7"/>
      <c r="AV25" s="5"/>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5"/>
      <c r="BZ25" s="5"/>
      <c r="CA25" s="5"/>
      <c r="CB25" s="5"/>
      <c r="CC25" s="5"/>
      <c r="CD25" s="5"/>
      <c r="CE25" s="5"/>
      <c r="CF25" s="5"/>
      <c r="CG25" s="5"/>
      <c r="CH25" s="5"/>
      <c r="CI25" s="5"/>
      <c r="CJ25" s="5"/>
      <c r="CK25" s="5"/>
      <c r="CL25" s="5"/>
      <c r="CM25" s="5"/>
      <c r="CN25" s="5"/>
    </row>
    <row r="26" spans="2:92" ht="15" customHeight="1" x14ac:dyDescent="0.3">
      <c r="F26" s="7" t="s">
        <v>44</v>
      </c>
      <c r="G26" s="54"/>
      <c r="H26" s="9" t="s">
        <v>45</v>
      </c>
      <c r="I26" s="25"/>
      <c r="J26" s="54"/>
      <c r="K26" s="9" t="s">
        <v>46</v>
      </c>
      <c r="Q26" s="7" t="s">
        <v>353</v>
      </c>
      <c r="R26" s="173">
        <f>SUM(I29:K43)</f>
        <v>0</v>
      </c>
      <c r="S26" s="173"/>
      <c r="T26" s="173"/>
      <c r="U26" s="165" t="str">
        <f>IF($AQ$26=0,"Units?",IF($AQ$26=1,"ac",IF($AQ$26=2,"sq-ft","Error")))</f>
        <v>Units?</v>
      </c>
      <c r="V26" s="165"/>
      <c r="AD26" s="7" t="s">
        <v>354</v>
      </c>
      <c r="AE26" s="195">
        <f>IF(ISERR(SUM(U29:W43)/R26),0,SUM(U29:W43)/R26)</f>
        <v>0</v>
      </c>
      <c r="AF26" s="195"/>
      <c r="AG26" s="195"/>
      <c r="AH26" s="2" t="s">
        <v>125</v>
      </c>
      <c r="AM26" s="51">
        <f>IF(AND(ISBLANK(G26),ISBLANK(J26)),0,1)</f>
        <v>0</v>
      </c>
      <c r="AN26" s="51">
        <f>IF(ISBLANK(G26),0,1)</f>
        <v>0</v>
      </c>
      <c r="AO26" s="51">
        <f>IF(ISBLANK(J26),0,2)</f>
        <v>0</v>
      </c>
      <c r="AP26" s="51"/>
      <c r="AQ26" s="51">
        <f>SUM(AN26:AO26)</f>
        <v>0</v>
      </c>
      <c r="AR26" s="126">
        <f>IF(AE26="",1,IF(AE26&lt;=$AR$20,1,2))</f>
        <v>1</v>
      </c>
      <c r="AS26" s="51"/>
      <c r="AT26" s="51">
        <f>IF(ISBLANK(G26),1,IF(ISBLANK(J26),2,3))</f>
        <v>1</v>
      </c>
      <c r="AV26" s="5"/>
      <c r="AW26" s="40" t="s">
        <v>5</v>
      </c>
      <c r="AX26" s="45" t="s">
        <v>355</v>
      </c>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5"/>
      <c r="BZ26" s="5"/>
      <c r="CA26" s="5"/>
      <c r="CB26" s="5"/>
      <c r="CC26" s="5"/>
      <c r="CD26" s="5"/>
      <c r="CE26" s="5"/>
      <c r="CF26" s="5"/>
      <c r="CG26" s="5"/>
      <c r="CH26" s="5"/>
      <c r="CI26" s="5"/>
      <c r="CJ26" s="5"/>
      <c r="CK26" s="5"/>
      <c r="CL26" s="5"/>
      <c r="CM26" s="5"/>
      <c r="CN26" s="5"/>
    </row>
    <row r="27" spans="2:92" ht="4.95" customHeight="1" x14ac:dyDescent="0.3">
      <c r="AV27" s="5"/>
      <c r="AW27" s="40"/>
      <c r="AX27" s="45"/>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5"/>
      <c r="BZ27" s="5"/>
      <c r="CA27" s="5"/>
      <c r="CB27" s="5"/>
      <c r="CC27" s="5"/>
      <c r="CD27" s="5"/>
      <c r="CE27" s="5"/>
      <c r="CF27" s="5"/>
      <c r="CG27" s="5"/>
      <c r="CH27" s="5"/>
      <c r="CI27" s="5"/>
      <c r="CJ27" s="5"/>
      <c r="CK27" s="5"/>
      <c r="CL27" s="5"/>
      <c r="CM27" s="5"/>
      <c r="CN27" s="5"/>
    </row>
    <row r="28" spans="2:92" ht="15" customHeight="1" x14ac:dyDescent="0.3">
      <c r="C28" s="10" t="s">
        <v>356</v>
      </c>
      <c r="E28" s="140" t="s">
        <v>357</v>
      </c>
      <c r="F28" s="140"/>
      <c r="G28" s="140"/>
      <c r="I28" s="140" t="s">
        <v>358</v>
      </c>
      <c r="J28" s="140"/>
      <c r="K28" s="140"/>
      <c r="L28" s="140"/>
      <c r="N28" s="2" t="s">
        <v>359</v>
      </c>
      <c r="U28" s="140" t="s">
        <v>360</v>
      </c>
      <c r="V28" s="140"/>
      <c r="W28" s="140"/>
      <c r="X28" s="140"/>
      <c r="AA28" s="140" t="s">
        <v>360</v>
      </c>
      <c r="AB28" s="140"/>
      <c r="AC28" s="140"/>
      <c r="AD28" s="140"/>
      <c r="AE28" s="140" t="s">
        <v>361</v>
      </c>
      <c r="AF28" s="140"/>
      <c r="AG28" s="140"/>
      <c r="AH28" s="140"/>
      <c r="AM28" s="50" t="s">
        <v>362</v>
      </c>
      <c r="AN28" s="50" t="s">
        <v>357</v>
      </c>
      <c r="AO28" s="50" t="s">
        <v>358</v>
      </c>
      <c r="AP28" s="50" t="s">
        <v>363</v>
      </c>
      <c r="AQ28" s="50" t="s">
        <v>351</v>
      </c>
      <c r="AR28" s="50" t="s">
        <v>364</v>
      </c>
      <c r="AS28" s="50" t="s">
        <v>365</v>
      </c>
      <c r="AT28" s="50" t="s">
        <v>366</v>
      </c>
      <c r="AU28" s="50" t="s">
        <v>367</v>
      </c>
      <c r="AV28" s="5"/>
      <c r="AW28" s="40" t="s">
        <v>6</v>
      </c>
      <c r="AX28" s="45" t="s">
        <v>368</v>
      </c>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5"/>
      <c r="BZ28" s="5"/>
      <c r="CA28" s="5"/>
      <c r="CB28" s="5"/>
      <c r="CC28" s="5"/>
      <c r="CD28" s="5"/>
      <c r="CE28" s="5"/>
      <c r="CF28" s="5"/>
      <c r="CG28" s="5"/>
      <c r="CH28" s="5"/>
      <c r="CI28" s="5"/>
      <c r="CJ28" s="5"/>
      <c r="CK28" s="5"/>
      <c r="CL28" s="5"/>
      <c r="CM28" s="5"/>
      <c r="CN28" s="5"/>
    </row>
    <row r="29" spans="2:92" ht="15" customHeight="1" x14ac:dyDescent="0.3">
      <c r="C29" s="10">
        <v>1</v>
      </c>
      <c r="E29" s="160"/>
      <c r="F29" s="160"/>
      <c r="G29" s="160"/>
      <c r="I29" s="196"/>
      <c r="J29" s="196"/>
      <c r="K29" s="196"/>
      <c r="L29" s="165" t="str">
        <f t="shared" ref="L29:L43" si="0">IF($AQ$26=0,"Units?",IF($AQ$26=1,"ac",IF($AQ$26=2,"sq-ft","Error")))</f>
        <v>Units?</v>
      </c>
      <c r="M29" s="165"/>
      <c r="O29" s="196"/>
      <c r="P29" s="196"/>
      <c r="Q29" s="196"/>
      <c r="R29" s="165" t="str">
        <f t="shared" ref="R29:R43" si="1">IF($AQ$26=0,"Units?",IF($AQ$26=1,"ac",IF($AQ$26=2,"sq-ft","Error")))</f>
        <v>Units?</v>
      </c>
      <c r="S29" s="165"/>
      <c r="U29" s="196"/>
      <c r="V29" s="196"/>
      <c r="W29" s="196"/>
      <c r="X29" s="165" t="str">
        <f t="shared" ref="X29:X43" si="2">IF($AQ$26=0,"Units?",IF($AQ$26=1,"ac",IF($AQ$26=2,"sq-ft","Error")))</f>
        <v>Units?</v>
      </c>
      <c r="Y29" s="165"/>
      <c r="AA29" s="197">
        <f t="shared" ref="AA29:AA43" si="3">IF(ISERR(U29/I29),0,U29/I29)</f>
        <v>0</v>
      </c>
      <c r="AB29" s="197"/>
      <c r="AC29" s="197"/>
      <c r="AD29" s="2" t="s">
        <v>125</v>
      </c>
      <c r="AF29" s="198"/>
      <c r="AG29" s="198"/>
      <c r="AH29" s="2" t="s">
        <v>369</v>
      </c>
      <c r="AM29" s="51">
        <f t="shared" ref="AM29:AM43" si="4">IF(C29&lt;=$AF$16,2,1)</f>
        <v>1</v>
      </c>
      <c r="AN29" s="51">
        <f t="shared" ref="AN29:AN43" si="5">IF(ISBLANK(E29),1,2)</f>
        <v>1</v>
      </c>
      <c r="AO29" s="51">
        <f t="shared" ref="AO29:AO43" si="6">IF(ISBLANK(I29),1,IF(I29&lt;$AR$16,2,1))</f>
        <v>1</v>
      </c>
      <c r="AP29" s="126">
        <f>IF(ISBLANK(O29),1,2)</f>
        <v>1</v>
      </c>
      <c r="AQ29" s="126">
        <f t="shared" ref="AQ29:AQ43" si="7">IF(AA29&lt;=$AR$20,1,2)</f>
        <v>1</v>
      </c>
      <c r="AR29" s="51">
        <f>IF(ISBLANK(AF29),1,IF(AF29&lt;$AR$22,2,1))</f>
        <v>1</v>
      </c>
      <c r="AS29" s="51">
        <f t="shared" ref="AS29:AS43" si="8">IF(ISBLANK(I29),0,IF(I29&lt;$AR$16,1,0))</f>
        <v>0</v>
      </c>
      <c r="AT29" s="51">
        <f t="shared" ref="AT29:AT43" si="9">IF(ISBLANK(AA29),0,IF(AA29&gt;$AR$20,1,0))</f>
        <v>0</v>
      </c>
      <c r="AU29" s="51">
        <f t="shared" ref="AU29:AU43" si="10">IF(ISBLANK(AF29),0,IF(AF29&lt;$AR$22,1,0))</f>
        <v>0</v>
      </c>
      <c r="AW29" s="40" t="s">
        <v>8</v>
      </c>
      <c r="AX29" s="45" t="s">
        <v>370</v>
      </c>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5"/>
      <c r="BZ29" s="5"/>
      <c r="CA29" s="5"/>
      <c r="CB29" s="5"/>
      <c r="CC29" s="5"/>
      <c r="CD29" s="5"/>
      <c r="CE29" s="5"/>
      <c r="CF29" s="5"/>
      <c r="CG29" s="5"/>
      <c r="CH29" s="5"/>
      <c r="CI29" s="5"/>
      <c r="CJ29" s="5"/>
      <c r="CK29" s="5"/>
      <c r="CL29" s="5"/>
      <c r="CM29" s="5"/>
      <c r="CN29" s="5"/>
    </row>
    <row r="30" spans="2:92" ht="15" customHeight="1" x14ac:dyDescent="0.3">
      <c r="C30" s="10">
        <f>C29+1</f>
        <v>2</v>
      </c>
      <c r="E30" s="144"/>
      <c r="F30" s="144"/>
      <c r="G30" s="144"/>
      <c r="I30" s="199"/>
      <c r="J30" s="199"/>
      <c r="K30" s="199"/>
      <c r="L30" s="165" t="str">
        <f t="shared" si="0"/>
        <v>Units?</v>
      </c>
      <c r="M30" s="165"/>
      <c r="O30" s="200"/>
      <c r="P30" s="200"/>
      <c r="Q30" s="200"/>
      <c r="R30" s="165" t="str">
        <f t="shared" si="1"/>
        <v>Units?</v>
      </c>
      <c r="S30" s="165"/>
      <c r="U30" s="199"/>
      <c r="V30" s="199"/>
      <c r="W30" s="199"/>
      <c r="X30" s="165" t="str">
        <f t="shared" si="2"/>
        <v>Units?</v>
      </c>
      <c r="Y30" s="165"/>
      <c r="AA30" s="201">
        <f t="shared" si="3"/>
        <v>0</v>
      </c>
      <c r="AB30" s="201"/>
      <c r="AC30" s="201"/>
      <c r="AD30" s="2" t="s">
        <v>125</v>
      </c>
      <c r="AF30" s="200"/>
      <c r="AG30" s="200"/>
      <c r="AH30" s="2" t="s">
        <v>369</v>
      </c>
      <c r="AM30" s="51">
        <f t="shared" si="4"/>
        <v>1</v>
      </c>
      <c r="AN30" s="51">
        <f t="shared" si="5"/>
        <v>1</v>
      </c>
      <c r="AO30" s="51">
        <f t="shared" si="6"/>
        <v>1</v>
      </c>
      <c r="AP30" s="126">
        <f t="shared" ref="AP30:AP43" si="11">IF(ISBLANK(O30),1,2)</f>
        <v>1</v>
      </c>
      <c r="AQ30" s="126">
        <f t="shared" si="7"/>
        <v>1</v>
      </c>
      <c r="AR30" s="51">
        <f t="shared" ref="AR30:AR43" si="12">IF(ISBLANK(AF30),1,IF(AF30&lt;$AR$22,2,1))</f>
        <v>1</v>
      </c>
      <c r="AS30" s="51">
        <f t="shared" si="8"/>
        <v>0</v>
      </c>
      <c r="AT30" s="51">
        <f t="shared" si="9"/>
        <v>0</v>
      </c>
      <c r="AU30" s="51">
        <f t="shared" si="10"/>
        <v>0</v>
      </c>
      <c r="AW30" s="40" t="s">
        <v>9</v>
      </c>
      <c r="AX30" s="45" t="s">
        <v>371</v>
      </c>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5"/>
      <c r="BZ30" s="5"/>
      <c r="CA30" s="5"/>
      <c r="CB30" s="5"/>
      <c r="CC30" s="5"/>
      <c r="CD30" s="5"/>
      <c r="CE30" s="5"/>
      <c r="CF30" s="5"/>
      <c r="CG30" s="5"/>
      <c r="CH30" s="5"/>
      <c r="CI30" s="5"/>
      <c r="CJ30" s="5"/>
      <c r="CK30" s="5"/>
      <c r="CL30" s="5"/>
      <c r="CM30" s="5"/>
      <c r="CN30" s="5"/>
    </row>
    <row r="31" spans="2:92" ht="15" customHeight="1" x14ac:dyDescent="0.3">
      <c r="C31" s="10">
        <f t="shared" ref="C31:C43" si="13">C30+1</f>
        <v>3</v>
      </c>
      <c r="E31" s="144"/>
      <c r="F31" s="144"/>
      <c r="G31" s="144"/>
      <c r="I31" s="199"/>
      <c r="J31" s="199"/>
      <c r="K31" s="199"/>
      <c r="L31" s="165" t="str">
        <f t="shared" si="0"/>
        <v>Units?</v>
      </c>
      <c r="M31" s="165"/>
      <c r="O31" s="200"/>
      <c r="P31" s="200"/>
      <c r="Q31" s="200"/>
      <c r="R31" s="165" t="str">
        <f t="shared" si="1"/>
        <v>Units?</v>
      </c>
      <c r="S31" s="165"/>
      <c r="U31" s="199"/>
      <c r="V31" s="199"/>
      <c r="W31" s="199"/>
      <c r="X31" s="165" t="str">
        <f t="shared" si="2"/>
        <v>Units?</v>
      </c>
      <c r="Y31" s="165"/>
      <c r="AA31" s="201">
        <f t="shared" si="3"/>
        <v>0</v>
      </c>
      <c r="AB31" s="201"/>
      <c r="AC31" s="201"/>
      <c r="AD31" s="2" t="s">
        <v>125</v>
      </c>
      <c r="AF31" s="200"/>
      <c r="AG31" s="200"/>
      <c r="AH31" s="2" t="s">
        <v>369</v>
      </c>
      <c r="AM31" s="51">
        <f t="shared" si="4"/>
        <v>1</v>
      </c>
      <c r="AN31" s="51">
        <f t="shared" si="5"/>
        <v>1</v>
      </c>
      <c r="AO31" s="51">
        <f t="shared" si="6"/>
        <v>1</v>
      </c>
      <c r="AP31" s="126">
        <f t="shared" si="11"/>
        <v>1</v>
      </c>
      <c r="AQ31" s="126">
        <f t="shared" si="7"/>
        <v>1</v>
      </c>
      <c r="AR31" s="51">
        <f t="shared" si="12"/>
        <v>1</v>
      </c>
      <c r="AS31" s="51">
        <f t="shared" si="8"/>
        <v>0</v>
      </c>
      <c r="AT31" s="51">
        <f t="shared" si="9"/>
        <v>0</v>
      </c>
      <c r="AU31" s="51">
        <f t="shared" si="10"/>
        <v>0</v>
      </c>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5"/>
      <c r="BZ31" s="5"/>
      <c r="CA31" s="5"/>
      <c r="CB31" s="5"/>
      <c r="CC31" s="5"/>
      <c r="CD31" s="5"/>
      <c r="CE31" s="5"/>
      <c r="CF31" s="5"/>
      <c r="CG31" s="5"/>
      <c r="CH31" s="5"/>
      <c r="CI31" s="5"/>
      <c r="CJ31" s="5"/>
      <c r="CK31" s="5"/>
      <c r="CL31" s="5"/>
      <c r="CM31" s="5"/>
      <c r="CN31" s="5"/>
    </row>
    <row r="32" spans="2:92" ht="15" customHeight="1" x14ac:dyDescent="0.3">
      <c r="C32" s="10">
        <f t="shared" si="13"/>
        <v>4</v>
      </c>
      <c r="E32" s="144"/>
      <c r="F32" s="144"/>
      <c r="G32" s="144"/>
      <c r="I32" s="199"/>
      <c r="J32" s="199"/>
      <c r="K32" s="199"/>
      <c r="L32" s="165" t="str">
        <f t="shared" si="0"/>
        <v>Units?</v>
      </c>
      <c r="M32" s="165"/>
      <c r="O32" s="200"/>
      <c r="P32" s="200"/>
      <c r="Q32" s="200"/>
      <c r="R32" s="165" t="str">
        <f t="shared" si="1"/>
        <v>Units?</v>
      </c>
      <c r="S32" s="165"/>
      <c r="U32" s="199"/>
      <c r="V32" s="199"/>
      <c r="W32" s="199"/>
      <c r="X32" s="165" t="str">
        <f t="shared" si="2"/>
        <v>Units?</v>
      </c>
      <c r="Y32" s="165"/>
      <c r="AA32" s="201">
        <f t="shared" si="3"/>
        <v>0</v>
      </c>
      <c r="AB32" s="201"/>
      <c r="AC32" s="201"/>
      <c r="AD32" s="2" t="s">
        <v>125</v>
      </c>
      <c r="AF32" s="200"/>
      <c r="AG32" s="200"/>
      <c r="AH32" s="2" t="s">
        <v>369</v>
      </c>
      <c r="AM32" s="51">
        <f t="shared" si="4"/>
        <v>1</v>
      </c>
      <c r="AN32" s="51">
        <f t="shared" si="5"/>
        <v>1</v>
      </c>
      <c r="AO32" s="51">
        <f t="shared" si="6"/>
        <v>1</v>
      </c>
      <c r="AP32" s="126">
        <f t="shared" si="11"/>
        <v>1</v>
      </c>
      <c r="AQ32" s="126">
        <f t="shared" si="7"/>
        <v>1</v>
      </c>
      <c r="AR32" s="51">
        <f t="shared" si="12"/>
        <v>1</v>
      </c>
      <c r="AS32" s="51">
        <f t="shared" si="8"/>
        <v>0</v>
      </c>
      <c r="AT32" s="51">
        <f t="shared" si="9"/>
        <v>0</v>
      </c>
      <c r="AU32" s="51">
        <f t="shared" si="10"/>
        <v>0</v>
      </c>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5"/>
      <c r="BZ32" s="5"/>
      <c r="CA32" s="5"/>
      <c r="CB32" s="5"/>
      <c r="CC32" s="5"/>
      <c r="CD32" s="5"/>
      <c r="CE32" s="5"/>
      <c r="CF32" s="5"/>
      <c r="CG32" s="5"/>
      <c r="CH32" s="5"/>
      <c r="CI32" s="5"/>
      <c r="CJ32" s="5"/>
      <c r="CK32" s="5"/>
      <c r="CL32" s="5"/>
      <c r="CM32" s="5"/>
      <c r="CN32" s="5"/>
    </row>
    <row r="33" spans="2:92" ht="15" customHeight="1" x14ac:dyDescent="0.3">
      <c r="C33" s="10">
        <f t="shared" si="13"/>
        <v>5</v>
      </c>
      <c r="E33" s="144"/>
      <c r="F33" s="144"/>
      <c r="G33" s="144"/>
      <c r="I33" s="199"/>
      <c r="J33" s="199"/>
      <c r="K33" s="199"/>
      <c r="L33" s="165" t="str">
        <f t="shared" si="0"/>
        <v>Units?</v>
      </c>
      <c r="M33" s="165"/>
      <c r="O33" s="200"/>
      <c r="P33" s="200"/>
      <c r="Q33" s="200"/>
      <c r="R33" s="165" t="str">
        <f t="shared" si="1"/>
        <v>Units?</v>
      </c>
      <c r="S33" s="165"/>
      <c r="U33" s="199"/>
      <c r="V33" s="199"/>
      <c r="W33" s="199"/>
      <c r="X33" s="165" t="str">
        <f t="shared" si="2"/>
        <v>Units?</v>
      </c>
      <c r="Y33" s="165"/>
      <c r="AA33" s="201">
        <f t="shared" si="3"/>
        <v>0</v>
      </c>
      <c r="AB33" s="201"/>
      <c r="AC33" s="201"/>
      <c r="AD33" s="2" t="s">
        <v>125</v>
      </c>
      <c r="AF33" s="200"/>
      <c r="AG33" s="200"/>
      <c r="AH33" s="2" t="s">
        <v>369</v>
      </c>
      <c r="AM33" s="51">
        <f t="shared" si="4"/>
        <v>1</v>
      </c>
      <c r="AN33" s="51">
        <f t="shared" si="5"/>
        <v>1</v>
      </c>
      <c r="AO33" s="51">
        <f t="shared" si="6"/>
        <v>1</v>
      </c>
      <c r="AP33" s="126">
        <f t="shared" si="11"/>
        <v>1</v>
      </c>
      <c r="AQ33" s="126">
        <f t="shared" si="7"/>
        <v>1</v>
      </c>
      <c r="AR33" s="51">
        <f t="shared" si="12"/>
        <v>1</v>
      </c>
      <c r="AS33" s="51">
        <f t="shared" si="8"/>
        <v>0</v>
      </c>
      <c r="AT33" s="51">
        <f t="shared" si="9"/>
        <v>0</v>
      </c>
      <c r="AU33" s="51">
        <f t="shared" si="10"/>
        <v>0</v>
      </c>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5"/>
      <c r="BZ33" s="5"/>
      <c r="CA33" s="5"/>
      <c r="CB33" s="5"/>
      <c r="CC33" s="5"/>
      <c r="CD33" s="5"/>
      <c r="CE33" s="5"/>
      <c r="CF33" s="5"/>
      <c r="CG33" s="5"/>
      <c r="CH33" s="5"/>
      <c r="CI33" s="5"/>
      <c r="CJ33" s="5"/>
      <c r="CK33" s="5"/>
      <c r="CL33" s="5"/>
      <c r="CM33" s="5"/>
      <c r="CN33" s="5"/>
    </row>
    <row r="34" spans="2:92" ht="15" customHeight="1" x14ac:dyDescent="0.3">
      <c r="C34" s="10">
        <f t="shared" si="13"/>
        <v>6</v>
      </c>
      <c r="E34" s="144"/>
      <c r="F34" s="144"/>
      <c r="G34" s="144"/>
      <c r="I34" s="199"/>
      <c r="J34" s="199"/>
      <c r="K34" s="199"/>
      <c r="L34" s="165" t="str">
        <f t="shared" si="0"/>
        <v>Units?</v>
      </c>
      <c r="M34" s="165"/>
      <c r="O34" s="200"/>
      <c r="P34" s="200"/>
      <c r="Q34" s="200"/>
      <c r="R34" s="165" t="str">
        <f t="shared" si="1"/>
        <v>Units?</v>
      </c>
      <c r="S34" s="165"/>
      <c r="U34" s="199"/>
      <c r="V34" s="199"/>
      <c r="W34" s="199"/>
      <c r="X34" s="165" t="str">
        <f t="shared" si="2"/>
        <v>Units?</v>
      </c>
      <c r="Y34" s="165"/>
      <c r="AA34" s="201">
        <f t="shared" si="3"/>
        <v>0</v>
      </c>
      <c r="AB34" s="201"/>
      <c r="AC34" s="201"/>
      <c r="AD34" s="2" t="s">
        <v>125</v>
      </c>
      <c r="AF34" s="200"/>
      <c r="AG34" s="200"/>
      <c r="AH34" s="2" t="s">
        <v>369</v>
      </c>
      <c r="AM34" s="51">
        <f t="shared" si="4"/>
        <v>1</v>
      </c>
      <c r="AN34" s="51">
        <f t="shared" si="5"/>
        <v>1</v>
      </c>
      <c r="AO34" s="51">
        <f t="shared" si="6"/>
        <v>1</v>
      </c>
      <c r="AP34" s="126">
        <f t="shared" si="11"/>
        <v>1</v>
      </c>
      <c r="AQ34" s="126">
        <f t="shared" si="7"/>
        <v>1</v>
      </c>
      <c r="AR34" s="51">
        <f t="shared" si="12"/>
        <v>1</v>
      </c>
      <c r="AS34" s="51">
        <f t="shared" si="8"/>
        <v>0</v>
      </c>
      <c r="AT34" s="51">
        <f t="shared" si="9"/>
        <v>0</v>
      </c>
      <c r="AU34" s="51">
        <f t="shared" si="10"/>
        <v>0</v>
      </c>
      <c r="AV34" s="5"/>
      <c r="AW34" s="40"/>
      <c r="AX34" s="45"/>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5"/>
      <c r="BZ34" s="5"/>
      <c r="CA34" s="5"/>
      <c r="CB34" s="5"/>
      <c r="CC34" s="5"/>
      <c r="CD34" s="5"/>
      <c r="CE34" s="5"/>
      <c r="CF34" s="5"/>
      <c r="CG34" s="5"/>
      <c r="CH34" s="5"/>
      <c r="CI34" s="5"/>
      <c r="CJ34" s="5"/>
      <c r="CK34" s="5"/>
      <c r="CL34" s="5"/>
      <c r="CM34" s="5"/>
      <c r="CN34" s="5"/>
    </row>
    <row r="35" spans="2:92" ht="15" customHeight="1" x14ac:dyDescent="0.3">
      <c r="C35" s="10">
        <f t="shared" si="13"/>
        <v>7</v>
      </c>
      <c r="E35" s="144"/>
      <c r="F35" s="144"/>
      <c r="G35" s="144"/>
      <c r="I35" s="199"/>
      <c r="J35" s="199"/>
      <c r="K35" s="199"/>
      <c r="L35" s="165" t="str">
        <f t="shared" si="0"/>
        <v>Units?</v>
      </c>
      <c r="M35" s="165"/>
      <c r="O35" s="200"/>
      <c r="P35" s="200"/>
      <c r="Q35" s="200"/>
      <c r="R35" s="165" t="str">
        <f t="shared" si="1"/>
        <v>Units?</v>
      </c>
      <c r="S35" s="165"/>
      <c r="U35" s="199"/>
      <c r="V35" s="199"/>
      <c r="W35" s="199"/>
      <c r="X35" s="165" t="str">
        <f t="shared" si="2"/>
        <v>Units?</v>
      </c>
      <c r="Y35" s="165"/>
      <c r="AA35" s="201">
        <f t="shared" si="3"/>
        <v>0</v>
      </c>
      <c r="AB35" s="201"/>
      <c r="AC35" s="201"/>
      <c r="AD35" s="2" t="s">
        <v>125</v>
      </c>
      <c r="AF35" s="200"/>
      <c r="AG35" s="200"/>
      <c r="AH35" s="2" t="s">
        <v>369</v>
      </c>
      <c r="AM35" s="51">
        <f t="shared" si="4"/>
        <v>1</v>
      </c>
      <c r="AN35" s="51">
        <f t="shared" si="5"/>
        <v>1</v>
      </c>
      <c r="AO35" s="51">
        <f t="shared" si="6"/>
        <v>1</v>
      </c>
      <c r="AP35" s="126">
        <f t="shared" si="11"/>
        <v>1</v>
      </c>
      <c r="AQ35" s="126">
        <f t="shared" si="7"/>
        <v>1</v>
      </c>
      <c r="AR35" s="51">
        <f t="shared" si="12"/>
        <v>1</v>
      </c>
      <c r="AS35" s="51">
        <f t="shared" si="8"/>
        <v>0</v>
      </c>
      <c r="AT35" s="51">
        <f t="shared" si="9"/>
        <v>0</v>
      </c>
      <c r="AU35" s="51">
        <f t="shared" si="10"/>
        <v>0</v>
      </c>
      <c r="AV35" s="40"/>
      <c r="AW35" s="48"/>
      <c r="AX35" s="45"/>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5"/>
      <c r="BZ35" s="5"/>
      <c r="CA35" s="5"/>
      <c r="CB35" s="5"/>
      <c r="CC35" s="5"/>
      <c r="CD35" s="5"/>
      <c r="CE35" s="5"/>
      <c r="CF35" s="5"/>
      <c r="CG35" s="5"/>
      <c r="CH35" s="5"/>
      <c r="CI35" s="5"/>
      <c r="CJ35" s="5"/>
      <c r="CK35" s="5"/>
      <c r="CL35" s="5"/>
      <c r="CM35" s="5"/>
      <c r="CN35" s="5"/>
    </row>
    <row r="36" spans="2:92" ht="15" customHeight="1" x14ac:dyDescent="0.3">
      <c r="C36" s="10">
        <f t="shared" si="13"/>
        <v>8</v>
      </c>
      <c r="E36" s="144"/>
      <c r="F36" s="144"/>
      <c r="G36" s="144"/>
      <c r="I36" s="199"/>
      <c r="J36" s="199"/>
      <c r="K36" s="199"/>
      <c r="L36" s="165" t="str">
        <f t="shared" si="0"/>
        <v>Units?</v>
      </c>
      <c r="M36" s="165"/>
      <c r="O36" s="200"/>
      <c r="P36" s="200"/>
      <c r="Q36" s="200"/>
      <c r="R36" s="165" t="str">
        <f t="shared" si="1"/>
        <v>Units?</v>
      </c>
      <c r="S36" s="165"/>
      <c r="U36" s="199"/>
      <c r="V36" s="199"/>
      <c r="W36" s="199"/>
      <c r="X36" s="165" t="str">
        <f t="shared" si="2"/>
        <v>Units?</v>
      </c>
      <c r="Y36" s="165"/>
      <c r="AA36" s="201">
        <f t="shared" si="3"/>
        <v>0</v>
      </c>
      <c r="AB36" s="201"/>
      <c r="AC36" s="201"/>
      <c r="AD36" s="2" t="s">
        <v>125</v>
      </c>
      <c r="AF36" s="200"/>
      <c r="AG36" s="200"/>
      <c r="AH36" s="2" t="s">
        <v>369</v>
      </c>
      <c r="AM36" s="51">
        <f t="shared" si="4"/>
        <v>1</v>
      </c>
      <c r="AN36" s="51">
        <f t="shared" si="5"/>
        <v>1</v>
      </c>
      <c r="AO36" s="51">
        <f t="shared" si="6"/>
        <v>1</v>
      </c>
      <c r="AP36" s="126">
        <f t="shared" si="11"/>
        <v>1</v>
      </c>
      <c r="AQ36" s="126">
        <f t="shared" si="7"/>
        <v>1</v>
      </c>
      <c r="AR36" s="51">
        <f t="shared" si="12"/>
        <v>1</v>
      </c>
      <c r="AS36" s="51">
        <f t="shared" si="8"/>
        <v>0</v>
      </c>
      <c r="AT36" s="51">
        <f t="shared" si="9"/>
        <v>0</v>
      </c>
      <c r="AU36" s="51">
        <f t="shared" si="10"/>
        <v>0</v>
      </c>
      <c r="AV36" s="5"/>
      <c r="AW36" s="40"/>
      <c r="AX36" s="45"/>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5"/>
      <c r="BZ36" s="5"/>
      <c r="CA36" s="5"/>
      <c r="CB36" s="5"/>
      <c r="CC36" s="5"/>
      <c r="CD36" s="5"/>
      <c r="CE36" s="5"/>
      <c r="CF36" s="5"/>
      <c r="CG36" s="5"/>
      <c r="CH36" s="5"/>
      <c r="CI36" s="5"/>
      <c r="CJ36" s="5"/>
      <c r="CK36" s="5"/>
      <c r="CL36" s="5"/>
      <c r="CM36" s="5"/>
      <c r="CN36" s="5"/>
    </row>
    <row r="37" spans="2:92" ht="15" customHeight="1" x14ac:dyDescent="0.3">
      <c r="C37" s="10">
        <f t="shared" si="13"/>
        <v>9</v>
      </c>
      <c r="E37" s="144"/>
      <c r="F37" s="144"/>
      <c r="G37" s="144"/>
      <c r="I37" s="199"/>
      <c r="J37" s="199"/>
      <c r="K37" s="199"/>
      <c r="L37" s="165" t="str">
        <f t="shared" si="0"/>
        <v>Units?</v>
      </c>
      <c r="M37" s="165"/>
      <c r="O37" s="200"/>
      <c r="P37" s="200"/>
      <c r="Q37" s="200"/>
      <c r="R37" s="165" t="str">
        <f t="shared" si="1"/>
        <v>Units?</v>
      </c>
      <c r="S37" s="165"/>
      <c r="U37" s="199"/>
      <c r="V37" s="199"/>
      <c r="W37" s="199"/>
      <c r="X37" s="165" t="str">
        <f t="shared" si="2"/>
        <v>Units?</v>
      </c>
      <c r="Y37" s="165"/>
      <c r="AA37" s="201">
        <f t="shared" si="3"/>
        <v>0</v>
      </c>
      <c r="AB37" s="201"/>
      <c r="AC37" s="201"/>
      <c r="AD37" s="2" t="s">
        <v>125</v>
      </c>
      <c r="AF37" s="200"/>
      <c r="AG37" s="200"/>
      <c r="AH37" s="2" t="s">
        <v>369</v>
      </c>
      <c r="AM37" s="51">
        <f t="shared" si="4"/>
        <v>1</v>
      </c>
      <c r="AN37" s="51">
        <f t="shared" si="5"/>
        <v>1</v>
      </c>
      <c r="AO37" s="51">
        <f t="shared" si="6"/>
        <v>1</v>
      </c>
      <c r="AP37" s="126">
        <f t="shared" si="11"/>
        <v>1</v>
      </c>
      <c r="AQ37" s="126">
        <f t="shared" si="7"/>
        <v>1</v>
      </c>
      <c r="AR37" s="51">
        <f t="shared" si="12"/>
        <v>1</v>
      </c>
      <c r="AS37" s="51">
        <f t="shared" si="8"/>
        <v>0</v>
      </c>
      <c r="AT37" s="51">
        <f t="shared" si="9"/>
        <v>0</v>
      </c>
      <c r="AU37" s="51">
        <f t="shared" si="10"/>
        <v>0</v>
      </c>
      <c r="AV37" s="5"/>
      <c r="AW37" s="40"/>
      <c r="AX37" s="45"/>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5"/>
      <c r="BZ37" s="5"/>
      <c r="CA37" s="5"/>
      <c r="CB37" s="5"/>
      <c r="CC37" s="5"/>
      <c r="CD37" s="5"/>
      <c r="CE37" s="5"/>
      <c r="CF37" s="5"/>
      <c r="CG37" s="5"/>
      <c r="CH37" s="5"/>
      <c r="CI37" s="5"/>
      <c r="CJ37" s="5"/>
      <c r="CK37" s="5"/>
      <c r="CL37" s="5"/>
      <c r="CM37" s="5"/>
      <c r="CN37" s="5"/>
    </row>
    <row r="38" spans="2:92" ht="15" customHeight="1" x14ac:dyDescent="0.3">
      <c r="C38" s="10">
        <f t="shared" si="13"/>
        <v>10</v>
      </c>
      <c r="E38" s="144"/>
      <c r="F38" s="144"/>
      <c r="G38" s="144"/>
      <c r="I38" s="199"/>
      <c r="J38" s="199"/>
      <c r="K38" s="199"/>
      <c r="L38" s="165" t="str">
        <f t="shared" si="0"/>
        <v>Units?</v>
      </c>
      <c r="M38" s="165"/>
      <c r="O38" s="200"/>
      <c r="P38" s="200"/>
      <c r="Q38" s="200"/>
      <c r="R38" s="165" t="str">
        <f t="shared" si="1"/>
        <v>Units?</v>
      </c>
      <c r="S38" s="165"/>
      <c r="U38" s="199"/>
      <c r="V38" s="199"/>
      <c r="W38" s="199"/>
      <c r="X38" s="165" t="str">
        <f t="shared" si="2"/>
        <v>Units?</v>
      </c>
      <c r="Y38" s="165"/>
      <c r="AA38" s="201">
        <f t="shared" si="3"/>
        <v>0</v>
      </c>
      <c r="AB38" s="201"/>
      <c r="AC38" s="201"/>
      <c r="AD38" s="2" t="s">
        <v>125</v>
      </c>
      <c r="AF38" s="200"/>
      <c r="AG38" s="200"/>
      <c r="AH38" s="2" t="s">
        <v>369</v>
      </c>
      <c r="AM38" s="51">
        <f t="shared" si="4"/>
        <v>1</v>
      </c>
      <c r="AN38" s="51">
        <f t="shared" si="5"/>
        <v>1</v>
      </c>
      <c r="AO38" s="51">
        <f t="shared" si="6"/>
        <v>1</v>
      </c>
      <c r="AP38" s="126">
        <f t="shared" si="11"/>
        <v>1</v>
      </c>
      <c r="AQ38" s="126">
        <f t="shared" si="7"/>
        <v>1</v>
      </c>
      <c r="AR38" s="51">
        <f t="shared" si="12"/>
        <v>1</v>
      </c>
      <c r="AS38" s="51">
        <f t="shared" si="8"/>
        <v>0</v>
      </c>
      <c r="AT38" s="51">
        <f t="shared" si="9"/>
        <v>0</v>
      </c>
      <c r="AU38" s="51">
        <f t="shared" si="10"/>
        <v>0</v>
      </c>
      <c r="AV38" s="5"/>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5"/>
      <c r="BZ38" s="5"/>
      <c r="CA38" s="5"/>
      <c r="CB38" s="5"/>
      <c r="CC38" s="5"/>
      <c r="CD38" s="5"/>
      <c r="CE38" s="5"/>
      <c r="CF38" s="5"/>
      <c r="CG38" s="5"/>
      <c r="CH38" s="5"/>
      <c r="CI38" s="5"/>
      <c r="CJ38" s="5"/>
      <c r="CK38" s="5"/>
      <c r="CL38" s="5"/>
      <c r="CM38" s="5"/>
      <c r="CN38" s="5"/>
    </row>
    <row r="39" spans="2:92" ht="15" customHeight="1" x14ac:dyDescent="0.3">
      <c r="C39" s="10">
        <f t="shared" si="13"/>
        <v>11</v>
      </c>
      <c r="E39" s="144"/>
      <c r="F39" s="144"/>
      <c r="G39" s="144"/>
      <c r="I39" s="199"/>
      <c r="J39" s="199"/>
      <c r="K39" s="199"/>
      <c r="L39" s="165" t="str">
        <f t="shared" si="0"/>
        <v>Units?</v>
      </c>
      <c r="M39" s="165"/>
      <c r="O39" s="200"/>
      <c r="P39" s="200"/>
      <c r="Q39" s="200"/>
      <c r="R39" s="165" t="str">
        <f t="shared" si="1"/>
        <v>Units?</v>
      </c>
      <c r="S39" s="165"/>
      <c r="U39" s="199"/>
      <c r="V39" s="199"/>
      <c r="W39" s="199"/>
      <c r="X39" s="165" t="str">
        <f t="shared" si="2"/>
        <v>Units?</v>
      </c>
      <c r="Y39" s="165"/>
      <c r="AA39" s="201">
        <f t="shared" si="3"/>
        <v>0</v>
      </c>
      <c r="AB39" s="201"/>
      <c r="AC39" s="201"/>
      <c r="AD39" s="2" t="s">
        <v>125</v>
      </c>
      <c r="AF39" s="200"/>
      <c r="AG39" s="200"/>
      <c r="AH39" s="2" t="s">
        <v>369</v>
      </c>
      <c r="AM39" s="51">
        <f t="shared" si="4"/>
        <v>1</v>
      </c>
      <c r="AN39" s="51">
        <f t="shared" si="5"/>
        <v>1</v>
      </c>
      <c r="AO39" s="51">
        <f t="shared" si="6"/>
        <v>1</v>
      </c>
      <c r="AP39" s="126">
        <f t="shared" si="11"/>
        <v>1</v>
      </c>
      <c r="AQ39" s="126">
        <f t="shared" si="7"/>
        <v>1</v>
      </c>
      <c r="AR39" s="51">
        <f t="shared" si="12"/>
        <v>1</v>
      </c>
      <c r="AS39" s="51">
        <f t="shared" si="8"/>
        <v>0</v>
      </c>
      <c r="AT39" s="51">
        <f t="shared" si="9"/>
        <v>0</v>
      </c>
      <c r="AU39" s="51">
        <f t="shared" si="10"/>
        <v>0</v>
      </c>
      <c r="AV39" s="5"/>
      <c r="AW39" s="40"/>
      <c r="AX39" s="45"/>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5"/>
      <c r="BZ39" s="5"/>
      <c r="CA39" s="5"/>
      <c r="CB39" s="5"/>
      <c r="CC39" s="5"/>
      <c r="CD39" s="5"/>
      <c r="CE39" s="5"/>
      <c r="CF39" s="5"/>
      <c r="CG39" s="5"/>
      <c r="CH39" s="5"/>
      <c r="CI39" s="5"/>
      <c r="CJ39" s="5"/>
      <c r="CK39" s="5"/>
      <c r="CL39" s="5"/>
      <c r="CM39" s="5"/>
      <c r="CN39" s="5"/>
    </row>
    <row r="40" spans="2:92" ht="15" customHeight="1" x14ac:dyDescent="0.3">
      <c r="C40" s="10">
        <f t="shared" si="13"/>
        <v>12</v>
      </c>
      <c r="E40" s="144"/>
      <c r="F40" s="144"/>
      <c r="G40" s="144"/>
      <c r="I40" s="199"/>
      <c r="J40" s="199"/>
      <c r="K40" s="199"/>
      <c r="L40" s="165" t="str">
        <f t="shared" si="0"/>
        <v>Units?</v>
      </c>
      <c r="M40" s="165"/>
      <c r="O40" s="200"/>
      <c r="P40" s="200"/>
      <c r="Q40" s="200"/>
      <c r="R40" s="165" t="str">
        <f t="shared" si="1"/>
        <v>Units?</v>
      </c>
      <c r="S40" s="165"/>
      <c r="U40" s="199"/>
      <c r="V40" s="199"/>
      <c r="W40" s="199"/>
      <c r="X40" s="165" t="str">
        <f t="shared" si="2"/>
        <v>Units?</v>
      </c>
      <c r="Y40" s="165"/>
      <c r="AA40" s="201">
        <f t="shared" si="3"/>
        <v>0</v>
      </c>
      <c r="AB40" s="201"/>
      <c r="AC40" s="201"/>
      <c r="AD40" s="2" t="s">
        <v>125</v>
      </c>
      <c r="AF40" s="200"/>
      <c r="AG40" s="200"/>
      <c r="AH40" s="2" t="s">
        <v>369</v>
      </c>
      <c r="AM40" s="51">
        <f t="shared" si="4"/>
        <v>1</v>
      </c>
      <c r="AN40" s="51">
        <f t="shared" si="5"/>
        <v>1</v>
      </c>
      <c r="AO40" s="51">
        <f t="shared" si="6"/>
        <v>1</v>
      </c>
      <c r="AP40" s="126">
        <f t="shared" si="11"/>
        <v>1</v>
      </c>
      <c r="AQ40" s="126">
        <f t="shared" si="7"/>
        <v>1</v>
      </c>
      <c r="AR40" s="51">
        <f t="shared" si="12"/>
        <v>1</v>
      </c>
      <c r="AS40" s="51">
        <f t="shared" si="8"/>
        <v>0</v>
      </c>
      <c r="AT40" s="51">
        <f t="shared" si="9"/>
        <v>0</v>
      </c>
      <c r="AU40" s="51">
        <f t="shared" si="10"/>
        <v>0</v>
      </c>
      <c r="AV40" s="5"/>
      <c r="AW40" s="40"/>
      <c r="AX40" s="45"/>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5"/>
      <c r="BZ40" s="5"/>
      <c r="CA40" s="5"/>
      <c r="CB40" s="5"/>
      <c r="CC40" s="5"/>
      <c r="CD40" s="5"/>
      <c r="CE40" s="5"/>
      <c r="CF40" s="5"/>
      <c r="CG40" s="5"/>
      <c r="CH40" s="5"/>
      <c r="CI40" s="5"/>
      <c r="CJ40" s="5"/>
      <c r="CK40" s="5"/>
      <c r="CL40" s="5"/>
      <c r="CM40" s="5"/>
      <c r="CN40" s="5"/>
    </row>
    <row r="41" spans="2:92" ht="15" customHeight="1" x14ac:dyDescent="0.3">
      <c r="C41" s="10">
        <f t="shared" si="13"/>
        <v>13</v>
      </c>
      <c r="E41" s="144"/>
      <c r="F41" s="144"/>
      <c r="G41" s="144"/>
      <c r="I41" s="199"/>
      <c r="J41" s="199"/>
      <c r="K41" s="199"/>
      <c r="L41" s="165" t="str">
        <f t="shared" si="0"/>
        <v>Units?</v>
      </c>
      <c r="M41" s="165"/>
      <c r="O41" s="200"/>
      <c r="P41" s="200"/>
      <c r="Q41" s="200"/>
      <c r="R41" s="165" t="str">
        <f t="shared" si="1"/>
        <v>Units?</v>
      </c>
      <c r="S41" s="165"/>
      <c r="U41" s="199"/>
      <c r="V41" s="199"/>
      <c r="W41" s="199"/>
      <c r="X41" s="165" t="str">
        <f t="shared" si="2"/>
        <v>Units?</v>
      </c>
      <c r="Y41" s="165"/>
      <c r="AA41" s="201">
        <f t="shared" si="3"/>
        <v>0</v>
      </c>
      <c r="AB41" s="201"/>
      <c r="AC41" s="201"/>
      <c r="AD41" s="2" t="s">
        <v>125</v>
      </c>
      <c r="AF41" s="200"/>
      <c r="AG41" s="200"/>
      <c r="AH41" s="2" t="s">
        <v>369</v>
      </c>
      <c r="AM41" s="51">
        <f t="shared" si="4"/>
        <v>1</v>
      </c>
      <c r="AN41" s="51">
        <f t="shared" si="5"/>
        <v>1</v>
      </c>
      <c r="AO41" s="51">
        <f t="shared" si="6"/>
        <v>1</v>
      </c>
      <c r="AP41" s="126">
        <f t="shared" si="11"/>
        <v>1</v>
      </c>
      <c r="AQ41" s="126">
        <f t="shared" si="7"/>
        <v>1</v>
      </c>
      <c r="AR41" s="51">
        <f t="shared" si="12"/>
        <v>1</v>
      </c>
      <c r="AS41" s="51">
        <f t="shared" si="8"/>
        <v>0</v>
      </c>
      <c r="AT41" s="51">
        <f t="shared" si="9"/>
        <v>0</v>
      </c>
      <c r="AU41" s="51">
        <f t="shared" si="10"/>
        <v>0</v>
      </c>
      <c r="AV41" s="5"/>
      <c r="AW41" s="40"/>
      <c r="AX41" s="45"/>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5"/>
      <c r="BZ41" s="5"/>
      <c r="CA41" s="5"/>
      <c r="CB41" s="5"/>
      <c r="CC41" s="5"/>
      <c r="CD41" s="5"/>
      <c r="CE41" s="5"/>
      <c r="CF41" s="5"/>
      <c r="CG41" s="5"/>
      <c r="CH41" s="5"/>
      <c r="CI41" s="5"/>
      <c r="CJ41" s="5"/>
      <c r="CK41" s="5"/>
      <c r="CL41" s="5"/>
      <c r="CM41" s="5"/>
      <c r="CN41" s="5"/>
    </row>
    <row r="42" spans="2:92" ht="15" customHeight="1" x14ac:dyDescent="0.3">
      <c r="C42" s="10">
        <f>C41+1</f>
        <v>14</v>
      </c>
      <c r="E42" s="144"/>
      <c r="F42" s="144"/>
      <c r="G42" s="144"/>
      <c r="I42" s="199"/>
      <c r="J42" s="199"/>
      <c r="K42" s="199"/>
      <c r="L42" s="165" t="str">
        <f t="shared" si="0"/>
        <v>Units?</v>
      </c>
      <c r="M42" s="165"/>
      <c r="O42" s="200"/>
      <c r="P42" s="200"/>
      <c r="Q42" s="200"/>
      <c r="R42" s="165" t="str">
        <f t="shared" si="1"/>
        <v>Units?</v>
      </c>
      <c r="S42" s="165"/>
      <c r="U42" s="199"/>
      <c r="V42" s="199"/>
      <c r="W42" s="199"/>
      <c r="X42" s="165" t="str">
        <f t="shared" si="2"/>
        <v>Units?</v>
      </c>
      <c r="Y42" s="165"/>
      <c r="AA42" s="201">
        <f t="shared" si="3"/>
        <v>0</v>
      </c>
      <c r="AB42" s="201"/>
      <c r="AC42" s="201"/>
      <c r="AD42" s="2" t="s">
        <v>125</v>
      </c>
      <c r="AF42" s="200"/>
      <c r="AG42" s="200"/>
      <c r="AH42" s="2" t="s">
        <v>369</v>
      </c>
      <c r="AM42" s="51">
        <f t="shared" si="4"/>
        <v>1</v>
      </c>
      <c r="AN42" s="51">
        <f t="shared" si="5"/>
        <v>1</v>
      </c>
      <c r="AO42" s="51">
        <f t="shared" si="6"/>
        <v>1</v>
      </c>
      <c r="AP42" s="126">
        <f t="shared" si="11"/>
        <v>1</v>
      </c>
      <c r="AQ42" s="126">
        <f t="shared" si="7"/>
        <v>1</v>
      </c>
      <c r="AR42" s="51">
        <f t="shared" si="12"/>
        <v>1</v>
      </c>
      <c r="AS42" s="51">
        <f t="shared" si="8"/>
        <v>0</v>
      </c>
      <c r="AT42" s="51">
        <f t="shared" si="9"/>
        <v>0</v>
      </c>
      <c r="AU42" s="51">
        <f t="shared" si="10"/>
        <v>0</v>
      </c>
      <c r="AV42" s="5"/>
      <c r="AW42" s="40"/>
      <c r="AX42" s="45"/>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5"/>
      <c r="BZ42" s="5"/>
      <c r="CA42" s="5"/>
      <c r="CB42" s="5"/>
      <c r="CC42" s="5"/>
      <c r="CD42" s="5"/>
      <c r="CE42" s="5"/>
      <c r="CF42" s="5"/>
      <c r="CG42" s="5"/>
      <c r="CH42" s="5"/>
      <c r="CI42" s="5"/>
      <c r="CJ42" s="5"/>
      <c r="CK42" s="5"/>
      <c r="CL42" s="5"/>
      <c r="CM42" s="5"/>
      <c r="CN42" s="5"/>
    </row>
    <row r="43" spans="2:92" ht="15" customHeight="1" x14ac:dyDescent="0.3">
      <c r="C43" s="10">
        <f t="shared" si="13"/>
        <v>15</v>
      </c>
      <c r="E43" s="144"/>
      <c r="F43" s="144"/>
      <c r="G43" s="144"/>
      <c r="I43" s="199"/>
      <c r="J43" s="199"/>
      <c r="K43" s="199"/>
      <c r="L43" s="165" t="str">
        <f t="shared" si="0"/>
        <v>Units?</v>
      </c>
      <c r="M43" s="165"/>
      <c r="O43" s="200"/>
      <c r="P43" s="200"/>
      <c r="Q43" s="200"/>
      <c r="R43" s="165" t="str">
        <f t="shared" si="1"/>
        <v>Units?</v>
      </c>
      <c r="S43" s="165"/>
      <c r="U43" s="199"/>
      <c r="V43" s="199"/>
      <c r="W43" s="199"/>
      <c r="X43" s="165" t="str">
        <f t="shared" si="2"/>
        <v>Units?</v>
      </c>
      <c r="Y43" s="165"/>
      <c r="AA43" s="201">
        <f t="shared" si="3"/>
        <v>0</v>
      </c>
      <c r="AB43" s="201"/>
      <c r="AC43" s="201"/>
      <c r="AD43" s="2" t="s">
        <v>125</v>
      </c>
      <c r="AF43" s="200"/>
      <c r="AG43" s="200"/>
      <c r="AH43" s="2" t="s">
        <v>369</v>
      </c>
      <c r="AM43" s="51">
        <f t="shared" si="4"/>
        <v>1</v>
      </c>
      <c r="AN43" s="51">
        <f t="shared" si="5"/>
        <v>1</v>
      </c>
      <c r="AO43" s="51">
        <f t="shared" si="6"/>
        <v>1</v>
      </c>
      <c r="AP43" s="126">
        <f t="shared" si="11"/>
        <v>1</v>
      </c>
      <c r="AQ43" s="126">
        <f t="shared" si="7"/>
        <v>1</v>
      </c>
      <c r="AR43" s="51">
        <f t="shared" si="12"/>
        <v>1</v>
      </c>
      <c r="AS43" s="51">
        <f t="shared" si="8"/>
        <v>0</v>
      </c>
      <c r="AT43" s="51">
        <f t="shared" si="9"/>
        <v>0</v>
      </c>
      <c r="AU43" s="51">
        <f t="shared" si="10"/>
        <v>0</v>
      </c>
      <c r="AV43" s="5"/>
      <c r="AW43" s="40"/>
      <c r="AX43" s="45"/>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5"/>
      <c r="BZ43" s="5"/>
      <c r="CA43" s="5"/>
      <c r="CB43" s="5"/>
      <c r="CC43" s="5"/>
      <c r="CD43" s="5"/>
      <c r="CE43" s="5"/>
      <c r="CF43" s="5"/>
      <c r="CG43" s="5"/>
      <c r="CH43" s="5"/>
      <c r="CI43" s="5"/>
      <c r="CJ43" s="5"/>
      <c r="CK43" s="5"/>
      <c r="CL43" s="5"/>
      <c r="CM43" s="5"/>
      <c r="CN43" s="5"/>
    </row>
    <row r="44" spans="2:92" ht="4.95" customHeight="1" x14ac:dyDescent="0.3">
      <c r="AV44" s="5"/>
      <c r="AW44" s="40"/>
      <c r="AX44" s="45"/>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5"/>
      <c r="BZ44" s="5"/>
      <c r="CA44" s="5"/>
      <c r="CB44" s="5"/>
      <c r="CC44" s="5"/>
      <c r="CD44" s="5"/>
      <c r="CE44" s="5"/>
      <c r="CF44" s="5"/>
      <c r="CG44" s="5"/>
      <c r="CH44" s="5"/>
      <c r="CI44" s="5"/>
      <c r="CJ44" s="5"/>
      <c r="CK44" s="5"/>
      <c r="CL44" s="5"/>
      <c r="CM44" s="5"/>
      <c r="CN44" s="5"/>
    </row>
    <row r="45" spans="2:92" ht="15" customHeight="1" x14ac:dyDescent="0.3">
      <c r="B45" s="1" t="s">
        <v>1</v>
      </c>
      <c r="AS45" s="51">
        <f>SUM(AS29:AS43)</f>
        <v>0</v>
      </c>
      <c r="AT45" s="51">
        <f>SUM(AT29:AT43)</f>
        <v>0</v>
      </c>
      <c r="AU45" s="51">
        <f>SUM(AU29:AU43)</f>
        <v>0</v>
      </c>
      <c r="AV45" s="5"/>
      <c r="AW45" s="40"/>
      <c r="AX45" s="45"/>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5"/>
      <c r="BZ45" s="5"/>
      <c r="CA45" s="5"/>
      <c r="CB45" s="5"/>
      <c r="CC45" s="5"/>
      <c r="CD45" s="5"/>
      <c r="CE45" s="5"/>
      <c r="CF45" s="5"/>
      <c r="CG45" s="5"/>
      <c r="CH45" s="5"/>
      <c r="CI45" s="5"/>
      <c r="CJ45" s="5"/>
      <c r="CK45" s="5"/>
      <c r="CL45" s="5"/>
      <c r="CM45" s="5"/>
      <c r="CN45" s="5"/>
    </row>
    <row r="46" spans="2:92" ht="15" customHeight="1" x14ac:dyDescent="0.3">
      <c r="B46" s="148"/>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50"/>
      <c r="AM46" s="51">
        <f>IF(SUM(AO14,AO16,AO18,AO20,AO22,AO24)&gt;0,2,1)</f>
        <v>1</v>
      </c>
      <c r="AP46" s="55" t="s">
        <v>372</v>
      </c>
      <c r="AV46" s="5"/>
      <c r="AW46" s="40"/>
      <c r="AX46" s="45"/>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5"/>
      <c r="BZ46" s="5"/>
      <c r="CA46" s="5"/>
      <c r="CB46" s="5"/>
      <c r="CC46" s="5"/>
      <c r="CD46" s="5"/>
      <c r="CE46" s="5"/>
      <c r="CF46" s="5"/>
      <c r="CG46" s="5"/>
      <c r="CH46" s="5"/>
      <c r="CI46" s="5"/>
      <c r="CJ46" s="5"/>
      <c r="CK46" s="5"/>
      <c r="CL46" s="5"/>
      <c r="CM46" s="5"/>
      <c r="CN46" s="5"/>
    </row>
    <row r="47" spans="2:92" ht="15" customHeight="1" x14ac:dyDescent="0.3">
      <c r="B47" s="151"/>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3"/>
      <c r="AP47" s="55"/>
      <c r="AV47" s="5"/>
      <c r="AW47" s="40"/>
      <c r="AX47" s="45"/>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5"/>
      <c r="BZ47" s="5"/>
      <c r="CA47" s="5"/>
      <c r="CB47" s="5"/>
      <c r="CC47" s="5"/>
      <c r="CD47" s="5"/>
      <c r="CE47" s="5"/>
      <c r="CF47" s="5"/>
      <c r="CG47" s="5"/>
      <c r="CH47" s="5"/>
      <c r="CI47" s="5"/>
      <c r="CJ47" s="5"/>
      <c r="CK47" s="5"/>
      <c r="CL47" s="5"/>
      <c r="CM47" s="5"/>
      <c r="CN47" s="5"/>
    </row>
    <row r="48" spans="2:92" ht="15" customHeight="1" x14ac:dyDescent="0.3">
      <c r="B48" s="151"/>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3"/>
      <c r="AP48" s="55"/>
      <c r="AV48" s="5"/>
      <c r="AW48" s="40"/>
      <c r="AX48" s="45"/>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5"/>
      <c r="BZ48" s="5"/>
      <c r="CA48" s="5"/>
      <c r="CB48" s="5"/>
      <c r="CC48" s="5"/>
      <c r="CD48" s="5"/>
      <c r="CE48" s="5"/>
      <c r="CF48" s="5"/>
      <c r="CG48" s="5"/>
      <c r="CH48" s="5"/>
      <c r="CI48" s="5"/>
      <c r="CJ48" s="5"/>
      <c r="CK48" s="5"/>
      <c r="CL48" s="5"/>
      <c r="CM48" s="5"/>
      <c r="CN48" s="5"/>
    </row>
    <row r="49" spans="2:92" ht="15" customHeight="1" x14ac:dyDescent="0.3">
      <c r="B49" s="151"/>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3"/>
      <c r="AP49" s="55"/>
      <c r="AV49" s="5"/>
      <c r="AW49" s="40"/>
      <c r="AX49" s="45"/>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5"/>
      <c r="BZ49" s="5"/>
      <c r="CA49" s="5"/>
      <c r="CB49" s="5"/>
      <c r="CC49" s="5"/>
      <c r="CD49" s="5"/>
      <c r="CE49" s="5"/>
      <c r="CF49" s="5"/>
      <c r="CG49" s="5"/>
      <c r="CH49" s="5"/>
      <c r="CI49" s="5"/>
      <c r="CJ49" s="5"/>
      <c r="CK49" s="5"/>
      <c r="CL49" s="5"/>
      <c r="CM49" s="5"/>
      <c r="CN49" s="5"/>
    </row>
    <row r="50" spans="2:92" ht="15" customHeight="1" x14ac:dyDescent="0.3">
      <c r="B50" s="151"/>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3"/>
      <c r="AP50" s="55"/>
      <c r="AV50" s="5"/>
      <c r="AW50" s="40"/>
      <c r="AX50" s="45"/>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5"/>
      <c r="BZ50" s="5"/>
      <c r="CA50" s="5"/>
      <c r="CB50" s="5"/>
      <c r="CC50" s="5"/>
      <c r="CD50" s="5"/>
      <c r="CE50" s="5"/>
      <c r="CF50" s="5"/>
      <c r="CG50" s="5"/>
      <c r="CH50" s="5"/>
      <c r="CI50" s="5"/>
      <c r="CJ50" s="5"/>
      <c r="CK50" s="5"/>
      <c r="CL50" s="5"/>
      <c r="CM50" s="5"/>
      <c r="CN50" s="5"/>
    </row>
    <row r="51" spans="2:92" ht="15" customHeight="1" x14ac:dyDescent="0.3">
      <c r="B51" s="151"/>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3"/>
      <c r="AP51" s="55"/>
      <c r="AV51" s="5"/>
      <c r="AW51" s="40"/>
      <c r="AX51" s="45"/>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5"/>
      <c r="BZ51" s="5"/>
      <c r="CA51" s="5"/>
      <c r="CB51" s="5"/>
      <c r="CC51" s="5"/>
      <c r="CD51" s="5"/>
      <c r="CE51" s="5"/>
      <c r="CF51" s="5"/>
      <c r="CG51" s="5"/>
      <c r="CH51" s="5"/>
      <c r="CI51" s="5"/>
      <c r="CJ51" s="5"/>
      <c r="CK51" s="5"/>
      <c r="CL51" s="5"/>
      <c r="CM51" s="5"/>
      <c r="CN51" s="5"/>
    </row>
    <row r="52" spans="2:92" ht="15" customHeight="1" x14ac:dyDescent="0.3">
      <c r="B52" s="151"/>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3"/>
      <c r="AP52" s="55"/>
      <c r="AV52" s="5"/>
      <c r="AW52" s="40"/>
      <c r="AX52" s="45"/>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5"/>
      <c r="BZ52" s="5"/>
      <c r="CA52" s="5"/>
      <c r="CB52" s="5"/>
      <c r="CC52" s="5"/>
      <c r="CD52" s="5"/>
      <c r="CE52" s="5"/>
      <c r="CF52" s="5"/>
      <c r="CG52" s="5"/>
      <c r="CH52" s="5"/>
      <c r="CI52" s="5"/>
      <c r="CJ52" s="5"/>
      <c r="CK52" s="5"/>
      <c r="CL52" s="5"/>
      <c r="CM52" s="5"/>
      <c r="CN52" s="5"/>
    </row>
    <row r="53" spans="2:92" ht="15" customHeight="1" x14ac:dyDescent="0.3">
      <c r="B53" s="151"/>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3"/>
      <c r="AP53" s="55" t="s">
        <v>373</v>
      </c>
      <c r="AV53" s="5"/>
      <c r="AW53" s="40"/>
      <c r="AX53" s="45"/>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5"/>
      <c r="BZ53" s="5"/>
      <c r="CA53" s="5"/>
      <c r="CB53" s="5"/>
      <c r="CC53" s="5"/>
      <c r="CD53" s="5"/>
      <c r="CE53" s="5"/>
      <c r="CF53" s="5"/>
      <c r="CG53" s="5"/>
      <c r="CH53" s="5"/>
      <c r="CI53" s="5"/>
      <c r="CJ53" s="5"/>
      <c r="CK53" s="5"/>
      <c r="CL53" s="5"/>
      <c r="CM53" s="5"/>
      <c r="CN53" s="5"/>
    </row>
    <row r="54" spans="2:92" ht="15" customHeight="1" x14ac:dyDescent="0.3">
      <c r="B54" s="154"/>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6"/>
      <c r="AP54" s="55" t="s">
        <v>374</v>
      </c>
      <c r="AV54" s="5"/>
      <c r="AW54" s="40"/>
      <c r="AX54" s="45"/>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5"/>
      <c r="BZ54" s="5"/>
      <c r="CA54" s="5"/>
      <c r="CB54" s="5"/>
      <c r="CC54" s="5"/>
      <c r="CD54" s="5"/>
      <c r="CE54" s="5"/>
      <c r="CF54" s="5"/>
      <c r="CG54" s="5"/>
      <c r="CH54" s="5"/>
      <c r="CI54" s="5"/>
      <c r="CJ54" s="5"/>
      <c r="CK54" s="5"/>
      <c r="CL54" s="5"/>
      <c r="CM54" s="5"/>
      <c r="CN54" s="5"/>
    </row>
    <row r="55" spans="2:92" ht="15" customHeight="1" x14ac:dyDescent="0.3">
      <c r="AV55" s="5"/>
      <c r="AW55" s="40"/>
      <c r="AX55" s="45"/>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5"/>
      <c r="BZ55" s="5"/>
      <c r="CA55" s="5"/>
      <c r="CB55" s="5"/>
      <c r="CC55" s="5"/>
      <c r="CD55" s="5"/>
      <c r="CE55" s="5"/>
      <c r="CF55" s="5"/>
      <c r="CG55" s="5"/>
      <c r="CH55" s="5"/>
      <c r="CI55" s="5"/>
      <c r="CJ55" s="5"/>
      <c r="CK55" s="5"/>
      <c r="CL55" s="5"/>
      <c r="CM55" s="5"/>
      <c r="CN55" s="5"/>
    </row>
    <row r="56" spans="2:92" ht="15" customHeight="1" x14ac:dyDescent="0.3">
      <c r="B56" s="139">
        <f>Tables!$F$13</f>
        <v>45931</v>
      </c>
      <c r="C56" s="139"/>
      <c r="D56" s="139"/>
      <c r="E56" s="139"/>
      <c r="F56" s="139"/>
      <c r="G56" s="139"/>
      <c r="H56" s="139"/>
      <c r="R56" s="140" t="s">
        <v>50</v>
      </c>
      <c r="S56" s="140"/>
      <c r="T56" s="140"/>
      <c r="U56" s="140"/>
      <c r="AV56" s="5"/>
      <c r="AW56" s="40"/>
      <c r="AX56" s="45"/>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5"/>
      <c r="BZ56" s="5"/>
      <c r="CA56" s="5"/>
      <c r="CB56" s="5"/>
      <c r="CC56" s="5"/>
      <c r="CD56" s="5"/>
      <c r="CE56" s="5"/>
      <c r="CF56" s="5"/>
      <c r="CG56" s="5"/>
      <c r="CH56" s="5"/>
      <c r="CI56" s="5"/>
      <c r="CJ56" s="5"/>
      <c r="CK56" s="5"/>
      <c r="CL56" s="5"/>
      <c r="CM56" s="5"/>
      <c r="CN56" s="5"/>
    </row>
    <row r="57" spans="2:92" ht="15" customHeight="1" x14ac:dyDescent="0.3">
      <c r="B57" s="34"/>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V57" s="5"/>
      <c r="AW57" s="40"/>
      <c r="AX57" s="45"/>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5"/>
      <c r="BZ57" s="5"/>
      <c r="CA57" s="5"/>
      <c r="CB57" s="5"/>
      <c r="CC57" s="5"/>
      <c r="CD57" s="5"/>
      <c r="CE57" s="5"/>
      <c r="CF57" s="5"/>
      <c r="CG57" s="5"/>
      <c r="CH57" s="5"/>
      <c r="CI57" s="5"/>
      <c r="CJ57" s="5"/>
      <c r="CK57" s="5"/>
      <c r="CL57" s="5"/>
      <c r="CM57" s="5"/>
      <c r="CN57" s="5"/>
    </row>
    <row r="58" spans="2:92" ht="15" customHeight="1" x14ac:dyDescent="0.3">
      <c r="C58" s="7" t="s">
        <v>21</v>
      </c>
      <c r="D58" s="161">
        <f>IF(ISBLANK($E$6),0,$E$6)</f>
        <v>0</v>
      </c>
      <c r="E58" s="161"/>
      <c r="F58" s="161"/>
      <c r="G58" s="161"/>
      <c r="H58" s="161"/>
      <c r="I58" s="161"/>
      <c r="J58" s="161"/>
      <c r="K58" s="161"/>
      <c r="L58" s="161"/>
      <c r="M58" s="161"/>
      <c r="N58" s="161"/>
      <c r="O58" s="161"/>
      <c r="P58" s="161"/>
      <c r="Q58" s="161"/>
      <c r="R58" s="161"/>
      <c r="S58" s="161"/>
      <c r="T58" s="161"/>
      <c r="U58" s="161"/>
      <c r="V58" s="161"/>
      <c r="W58" s="161"/>
      <c r="X58" s="161"/>
      <c r="Y58" s="161"/>
      <c r="AD58" s="7" t="s">
        <v>25</v>
      </c>
      <c r="AE58" s="162">
        <f>IF(ISBLANK($AE$6),0,$AE$6)</f>
        <v>0</v>
      </c>
      <c r="AF58" s="162"/>
      <c r="AG58" s="162"/>
      <c r="AH58" s="162"/>
      <c r="AI58" s="162"/>
      <c r="AJ58" s="162"/>
      <c r="AV58" s="5"/>
      <c r="AW58" s="40"/>
      <c r="AX58" s="45"/>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5"/>
      <c r="BZ58" s="5"/>
      <c r="CA58" s="5"/>
      <c r="CB58" s="5"/>
      <c r="CC58" s="5"/>
      <c r="CD58" s="5"/>
      <c r="CE58" s="5"/>
      <c r="CF58" s="5"/>
      <c r="CG58" s="5"/>
      <c r="CH58" s="5"/>
      <c r="CI58" s="5"/>
      <c r="CJ58" s="5"/>
      <c r="CK58" s="5"/>
      <c r="CL58" s="5"/>
      <c r="CM58" s="5"/>
      <c r="CN58" s="5"/>
    </row>
    <row r="59" spans="2:92" ht="15" customHeight="1" x14ac:dyDescent="0.3">
      <c r="B59" s="1"/>
      <c r="AV59" s="5"/>
      <c r="AW59" s="40"/>
      <c r="AX59" s="45"/>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5"/>
      <c r="BZ59" s="5"/>
      <c r="CA59" s="5"/>
      <c r="CB59" s="5"/>
      <c r="CC59" s="5"/>
      <c r="CD59" s="5"/>
      <c r="CE59" s="5"/>
      <c r="CF59" s="5"/>
      <c r="CG59" s="5"/>
      <c r="CH59" s="5"/>
      <c r="CI59" s="5"/>
      <c r="CJ59" s="5"/>
      <c r="CK59" s="5"/>
      <c r="CL59" s="5"/>
      <c r="CM59" s="5"/>
      <c r="CN59" s="5"/>
    </row>
    <row r="60" spans="2:92" ht="15" customHeight="1" x14ac:dyDescent="0.3">
      <c r="B60" s="6" t="s">
        <v>0</v>
      </c>
      <c r="C60" s="6"/>
      <c r="D60" s="6"/>
      <c r="AV60" s="5"/>
      <c r="AW60" s="5"/>
      <c r="AX60" s="121"/>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row>
    <row r="61" spans="2:92" ht="15" customHeight="1" x14ac:dyDescent="0.3">
      <c r="B61" s="15" t="s">
        <v>375</v>
      </c>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V61" s="5"/>
      <c r="AW61" s="5"/>
      <c r="AX61" s="121"/>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row>
    <row r="62" spans="2:92" ht="15" customHeight="1" x14ac:dyDescent="0.3">
      <c r="B62" s="15" t="s">
        <v>376</v>
      </c>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V62" s="5"/>
      <c r="AW62" s="5"/>
      <c r="AX62" s="121"/>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row>
    <row r="63" spans="2:92" ht="15" customHeight="1" x14ac:dyDescent="0.3">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V63" s="5"/>
      <c r="AW63" s="5"/>
      <c r="AX63" s="121"/>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row>
    <row r="64" spans="2:92" ht="15" customHeight="1" x14ac:dyDescent="0.3">
      <c r="D64" s="7" t="s">
        <v>30</v>
      </c>
      <c r="E64" s="137"/>
      <c r="F64" s="137"/>
      <c r="G64" s="137"/>
      <c r="H64" s="137"/>
      <c r="I64" s="137"/>
      <c r="J64" s="137"/>
      <c r="K64" s="137"/>
      <c r="L64" s="137"/>
      <c r="M64" s="137"/>
      <c r="N64" s="137"/>
      <c r="O64" s="137"/>
      <c r="P64" s="137"/>
      <c r="Q64" s="137"/>
      <c r="R64" s="137"/>
      <c r="S64" s="137"/>
      <c r="T64" s="137"/>
      <c r="U64" s="137"/>
      <c r="V64" s="137"/>
      <c r="W64" s="137"/>
      <c r="X64" s="137"/>
      <c r="Y64" s="137"/>
      <c r="AB64" s="7" t="s">
        <v>124</v>
      </c>
      <c r="AC64" s="7"/>
      <c r="AD64" s="7"/>
      <c r="AE64" s="7"/>
      <c r="AV64" s="5"/>
      <c r="AW64" s="5"/>
      <c r="AX64" s="121"/>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row>
    <row r="65" spans="2:92" ht="15" customHeight="1" x14ac:dyDescent="0.3">
      <c r="D65" s="7" t="s">
        <v>21</v>
      </c>
      <c r="E65" s="143"/>
      <c r="F65" s="143"/>
      <c r="G65" s="143"/>
      <c r="H65" s="143"/>
      <c r="I65" s="143"/>
      <c r="J65" s="143"/>
      <c r="K65" s="143"/>
      <c r="L65" s="143"/>
      <c r="M65" s="143"/>
      <c r="N65" s="143"/>
      <c r="O65" s="143"/>
      <c r="P65" s="143"/>
      <c r="Q65" s="143"/>
      <c r="R65" s="143"/>
      <c r="S65" s="143"/>
      <c r="T65" s="143"/>
      <c r="U65" s="143"/>
      <c r="V65" s="143"/>
      <c r="W65" s="143"/>
      <c r="X65" s="143"/>
      <c r="Y65" s="143"/>
      <c r="AV65" s="5"/>
      <c r="AW65" s="5"/>
      <c r="AX65" s="121"/>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row>
    <row r="66" spans="2:92" ht="15" customHeight="1" x14ac:dyDescent="0.3">
      <c r="D66" s="7" t="s">
        <v>22</v>
      </c>
      <c r="E66" s="143"/>
      <c r="F66" s="143"/>
      <c r="G66" s="143"/>
      <c r="H66" s="143"/>
      <c r="I66" s="143"/>
      <c r="J66" s="143"/>
      <c r="K66" s="143"/>
      <c r="L66" s="143"/>
      <c r="M66" s="143"/>
      <c r="N66" s="143"/>
      <c r="O66" s="143"/>
      <c r="P66" s="143"/>
      <c r="Q66" s="143"/>
      <c r="R66" s="143"/>
      <c r="S66" s="143"/>
      <c r="T66" s="143"/>
      <c r="U66" s="143"/>
      <c r="V66" s="143"/>
      <c r="W66" s="143"/>
      <c r="X66" s="143"/>
      <c r="Y66" s="143"/>
      <c r="AV66" s="5"/>
      <c r="AW66" s="5"/>
      <c r="AX66" s="121"/>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row>
    <row r="67" spans="2:92" ht="15" customHeight="1" x14ac:dyDescent="0.3">
      <c r="D67" s="7" t="s">
        <v>111</v>
      </c>
      <c r="E67" s="143"/>
      <c r="F67" s="143"/>
      <c r="G67" s="143"/>
      <c r="H67" s="143"/>
      <c r="I67" s="143"/>
      <c r="J67" s="143"/>
      <c r="K67" s="143"/>
      <c r="L67" s="11"/>
      <c r="M67" s="11"/>
      <c r="N67" s="52" t="s">
        <v>112</v>
      </c>
      <c r="O67" s="143"/>
      <c r="P67" s="143"/>
      <c r="Q67" s="143"/>
      <c r="R67" s="143"/>
      <c r="S67" s="11"/>
      <c r="T67" s="11"/>
      <c r="U67" s="11"/>
      <c r="V67" s="52" t="s">
        <v>113</v>
      </c>
      <c r="W67" s="144"/>
      <c r="X67" s="144"/>
      <c r="Y67" s="144"/>
      <c r="AV67" s="5"/>
      <c r="AW67" s="5"/>
      <c r="AX67" s="121"/>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row>
    <row r="68" spans="2:92" ht="15" customHeight="1" x14ac:dyDescent="0.3">
      <c r="C68" s="12"/>
      <c r="D68" s="7" t="s">
        <v>24</v>
      </c>
      <c r="E68" s="158"/>
      <c r="F68" s="158"/>
      <c r="G68" s="158"/>
      <c r="H68" s="158"/>
      <c r="I68" s="158"/>
      <c r="J68" s="158"/>
      <c r="K68" s="158"/>
      <c r="L68" s="158"/>
      <c r="M68" s="158"/>
      <c r="N68" s="158"/>
      <c r="O68" s="158"/>
      <c r="P68" s="158"/>
      <c r="Q68" s="158"/>
      <c r="R68" s="158"/>
      <c r="S68" s="158"/>
      <c r="T68" s="158"/>
      <c r="U68" s="158"/>
      <c r="V68" s="158"/>
      <c r="W68" s="158"/>
      <c r="X68" s="158"/>
      <c r="Y68" s="158"/>
      <c r="AV68" s="5"/>
      <c r="AW68" s="5"/>
      <c r="AX68" s="121"/>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row>
    <row r="69" spans="2:92" ht="15" customHeight="1" x14ac:dyDescent="0.3">
      <c r="D69" s="7" t="s">
        <v>28</v>
      </c>
      <c r="E69" s="159"/>
      <c r="F69" s="159"/>
      <c r="G69" s="159"/>
      <c r="H69" s="159"/>
      <c r="I69" s="159"/>
      <c r="U69" s="37"/>
      <c r="V69" s="37"/>
      <c r="W69" s="37"/>
      <c r="AV69" s="5"/>
      <c r="AW69" s="5"/>
      <c r="AX69" s="121"/>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row>
    <row r="70" spans="2:92" ht="15" customHeight="1" x14ac:dyDescent="0.3">
      <c r="D70" s="7"/>
      <c r="E70" s="11"/>
      <c r="F70" s="11"/>
      <c r="G70" s="11"/>
      <c r="H70" s="11"/>
      <c r="I70" s="11"/>
      <c r="U70" s="37"/>
      <c r="V70" s="37"/>
      <c r="W70" s="37"/>
      <c r="AV70" s="5"/>
      <c r="AW70" s="5"/>
      <c r="AX70" s="121"/>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row>
    <row r="71" spans="2:92" ht="15" customHeight="1" x14ac:dyDescent="0.3">
      <c r="D71" s="7" t="s">
        <v>31</v>
      </c>
      <c r="E71" s="28"/>
      <c r="F71" s="28"/>
      <c r="G71" s="28"/>
      <c r="H71" s="28"/>
      <c r="I71" s="28"/>
      <c r="J71" s="28"/>
      <c r="K71" s="28"/>
      <c r="L71" s="28"/>
      <c r="M71" s="28"/>
      <c r="N71" s="28"/>
      <c r="O71" s="28"/>
      <c r="P71" s="28"/>
      <c r="Q71" s="28"/>
      <c r="R71" s="28"/>
      <c r="S71" s="28"/>
      <c r="T71" s="28"/>
      <c r="U71" s="37"/>
      <c r="V71" s="37"/>
      <c r="W71" s="37"/>
      <c r="AB71" s="7" t="s">
        <v>25</v>
      </c>
      <c r="AC71" s="136"/>
      <c r="AD71" s="136"/>
      <c r="AE71" s="136"/>
      <c r="AF71" s="136"/>
      <c r="AG71" s="136"/>
      <c r="AV71" s="5"/>
      <c r="AW71" s="5"/>
      <c r="AX71" s="121"/>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row>
    <row r="72" spans="2:92" ht="15" customHeight="1" x14ac:dyDescent="0.3">
      <c r="AV72" s="5"/>
      <c r="AW72" s="5"/>
      <c r="AX72" s="121"/>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row>
    <row r="73" spans="2:92" ht="15" customHeight="1" x14ac:dyDescent="0.3">
      <c r="AV73" s="5"/>
      <c r="AW73" s="5"/>
      <c r="AX73" s="121"/>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row>
    <row r="74" spans="2:92" ht="15" customHeight="1" x14ac:dyDescent="0.3">
      <c r="AV74" s="5"/>
      <c r="AW74" s="5"/>
      <c r="AX74" s="121"/>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row>
    <row r="75" spans="2:92" ht="15" customHeight="1" x14ac:dyDescent="0.3">
      <c r="B75" s="101" t="s">
        <v>295</v>
      </c>
      <c r="C75" s="102"/>
      <c r="D75" s="102"/>
      <c r="E75" s="102"/>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4"/>
      <c r="AV75" s="5"/>
      <c r="AW75" s="5"/>
      <c r="AX75" s="121"/>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row>
    <row r="76" spans="2:92" ht="15" customHeight="1" x14ac:dyDescent="0.3">
      <c r="B76" s="105"/>
      <c r="C76" s="98"/>
      <c r="D76" s="98"/>
      <c r="E76" s="98"/>
      <c r="F76" s="98"/>
      <c r="G76" s="98"/>
      <c r="H76" s="98"/>
      <c r="I76" s="98"/>
      <c r="J76" s="98"/>
      <c r="K76" s="106" t="s">
        <v>296</v>
      </c>
      <c r="L76" s="106"/>
      <c r="M76" s="107" t="s">
        <v>297</v>
      </c>
      <c r="N76" s="107"/>
      <c r="O76" s="107"/>
      <c r="P76" s="107"/>
      <c r="Q76" s="107"/>
      <c r="R76" s="107"/>
      <c r="S76" s="107"/>
      <c r="T76" s="98"/>
      <c r="U76" s="98"/>
      <c r="V76" s="98"/>
      <c r="W76" s="98"/>
      <c r="X76" s="98"/>
      <c r="Y76" s="98"/>
      <c r="Z76" s="98"/>
      <c r="AA76" s="98"/>
      <c r="AB76" s="98"/>
      <c r="AC76" s="98"/>
      <c r="AD76" s="98"/>
      <c r="AE76" s="98"/>
      <c r="AF76" s="98"/>
      <c r="AG76" s="98"/>
      <c r="AH76" s="98"/>
      <c r="AI76" s="98"/>
      <c r="AJ76" s="108"/>
      <c r="AM76" s="55" t="s">
        <v>377</v>
      </c>
      <c r="AV76" s="5"/>
      <c r="AW76" s="5"/>
      <c r="AX76" s="121"/>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row>
    <row r="77" spans="2:92" ht="15" customHeight="1" x14ac:dyDescent="0.3">
      <c r="B77" s="105"/>
      <c r="C77" s="98"/>
      <c r="D77" s="98"/>
      <c r="E77" s="98"/>
      <c r="F77" s="98"/>
      <c r="G77" s="98"/>
      <c r="H77" s="98"/>
      <c r="I77" s="98"/>
      <c r="J77" s="98"/>
      <c r="K77" s="99" t="s">
        <v>298</v>
      </c>
      <c r="L77" s="99"/>
      <c r="M77" s="98" t="str">
        <f>IF(R26&gt;AR12,Tables!$J$2,"")</f>
        <v/>
      </c>
      <c r="N77" s="98"/>
      <c r="O77" s="98"/>
      <c r="P77" s="98"/>
      <c r="Q77" s="98"/>
      <c r="R77" s="98"/>
      <c r="S77" s="98"/>
      <c r="T77" s="98"/>
      <c r="U77" s="98"/>
      <c r="V77" s="98"/>
      <c r="W77" s="98"/>
      <c r="X77" s="98"/>
      <c r="Y77" s="98"/>
      <c r="Z77" s="98"/>
      <c r="AA77" s="98"/>
      <c r="AB77" s="98"/>
      <c r="AC77" s="98"/>
      <c r="AD77" s="98"/>
      <c r="AE77" s="98"/>
      <c r="AF77" s="98"/>
      <c r="AG77" s="98"/>
      <c r="AH77" s="98"/>
      <c r="AI77" s="98"/>
      <c r="AJ77" s="108"/>
      <c r="AM77" s="51">
        <f>SUM(AM78:AM81)</f>
        <v>0</v>
      </c>
      <c r="AV77" s="5"/>
      <c r="AW77" s="5"/>
      <c r="AX77" s="121"/>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row>
    <row r="78" spans="2:92" ht="15" customHeight="1" x14ac:dyDescent="0.3">
      <c r="B78" s="105"/>
      <c r="C78" s="98"/>
      <c r="D78" s="98"/>
      <c r="E78" s="98"/>
      <c r="F78" s="98"/>
      <c r="G78" s="98"/>
      <c r="H78" s="98"/>
      <c r="I78" s="98"/>
      <c r="J78" s="98"/>
      <c r="K78" s="99" t="s">
        <v>378</v>
      </c>
      <c r="L78" s="99"/>
      <c r="M78" s="98" t="str">
        <f>IF(AS45&gt;0,AS45&amp;Tables!J3,"")</f>
        <v/>
      </c>
      <c r="N78" s="98"/>
      <c r="O78" s="98"/>
      <c r="P78" s="98"/>
      <c r="Q78" s="98"/>
      <c r="R78" s="98"/>
      <c r="S78" s="98"/>
      <c r="T78" s="98"/>
      <c r="U78" s="98"/>
      <c r="V78" s="98"/>
      <c r="W78" s="98"/>
      <c r="X78" s="98"/>
      <c r="Y78" s="98"/>
      <c r="Z78" s="98"/>
      <c r="AA78" s="98"/>
      <c r="AB78" s="98"/>
      <c r="AC78" s="98"/>
      <c r="AD78" s="98"/>
      <c r="AE78" s="98"/>
      <c r="AF78" s="98"/>
      <c r="AG78" s="98"/>
      <c r="AH78" s="98"/>
      <c r="AI78" s="98"/>
      <c r="AJ78" s="108"/>
      <c r="AM78" s="51">
        <f>IF(M78="",0,1)</f>
        <v>0</v>
      </c>
      <c r="AV78" s="5"/>
      <c r="AW78" s="5"/>
      <c r="AX78" s="121"/>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row>
    <row r="79" spans="2:92" ht="15" customHeight="1" x14ac:dyDescent="0.3">
      <c r="B79" s="105"/>
      <c r="C79" s="98"/>
      <c r="D79" s="98"/>
      <c r="E79" s="98"/>
      <c r="F79" s="98"/>
      <c r="G79" s="98"/>
      <c r="H79" s="98"/>
      <c r="I79" s="98"/>
      <c r="J79" s="98"/>
      <c r="K79" s="99" t="s">
        <v>379</v>
      </c>
      <c r="L79" s="99"/>
      <c r="M79" s="98" t="str">
        <f>IF(AN20=2,Tables!J6,"")</f>
        <v/>
      </c>
      <c r="N79" s="98"/>
      <c r="O79" s="98"/>
      <c r="P79" s="98"/>
      <c r="Q79" s="98"/>
      <c r="R79" s="98"/>
      <c r="S79" s="98"/>
      <c r="T79" s="98"/>
      <c r="U79" s="98"/>
      <c r="V79" s="98"/>
      <c r="W79" s="98"/>
      <c r="X79" s="98"/>
      <c r="Y79" s="98"/>
      <c r="Z79" s="98"/>
      <c r="AA79" s="98"/>
      <c r="AB79" s="98"/>
      <c r="AC79" s="98"/>
      <c r="AD79" s="98"/>
      <c r="AE79" s="98"/>
      <c r="AF79" s="98"/>
      <c r="AG79" s="98"/>
      <c r="AH79" s="98"/>
      <c r="AI79" s="98"/>
      <c r="AJ79" s="108"/>
      <c r="AM79" s="51">
        <f t="shared" ref="AM79:AM81" si="14">IF(M79="",0,1)</f>
        <v>0</v>
      </c>
      <c r="AV79" s="5"/>
      <c r="AW79" s="5"/>
      <c r="AX79" s="121"/>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row>
    <row r="80" spans="2:92" ht="15" customHeight="1" x14ac:dyDescent="0.3">
      <c r="B80" s="105"/>
      <c r="C80" s="98"/>
      <c r="D80" s="98"/>
      <c r="E80" s="98"/>
      <c r="F80" s="98"/>
      <c r="G80" s="98"/>
      <c r="H80" s="98"/>
      <c r="I80" s="98"/>
      <c r="J80" s="98"/>
      <c r="K80" s="99" t="s">
        <v>380</v>
      </c>
      <c r="L80" s="99"/>
      <c r="M80" s="98" t="str">
        <f>IF(AT45&gt;0,AT45&amp;Tables!J4,"")</f>
        <v/>
      </c>
      <c r="N80" s="98"/>
      <c r="O80" s="98"/>
      <c r="P80" s="98"/>
      <c r="Q80" s="98"/>
      <c r="R80" s="98"/>
      <c r="S80" s="98"/>
      <c r="T80" s="98"/>
      <c r="U80" s="98"/>
      <c r="V80" s="98"/>
      <c r="W80" s="98"/>
      <c r="X80" s="98"/>
      <c r="Y80" s="98"/>
      <c r="Z80" s="98"/>
      <c r="AA80" s="98"/>
      <c r="AB80" s="98"/>
      <c r="AC80" s="98"/>
      <c r="AD80" s="98"/>
      <c r="AE80" s="98"/>
      <c r="AF80" s="98"/>
      <c r="AG80" s="98"/>
      <c r="AH80" s="98"/>
      <c r="AI80" s="98"/>
      <c r="AJ80" s="108"/>
      <c r="AM80" s="51">
        <f t="shared" si="14"/>
        <v>0</v>
      </c>
      <c r="AV80" s="5"/>
      <c r="AW80" s="5"/>
      <c r="AX80" s="121"/>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row>
    <row r="81" spans="2:92" ht="15" customHeight="1" x14ac:dyDescent="0.3">
      <c r="B81" s="105"/>
      <c r="C81" s="98"/>
      <c r="D81" s="98"/>
      <c r="E81" s="98"/>
      <c r="F81" s="98"/>
      <c r="G81" s="98"/>
      <c r="H81" s="98"/>
      <c r="I81" s="98"/>
      <c r="J81" s="98"/>
      <c r="K81" s="99" t="s">
        <v>381</v>
      </c>
      <c r="L81" s="99"/>
      <c r="M81" s="98" t="str">
        <f>IF(AU45&gt;0,AU45&amp;Tables!J5,"")</f>
        <v/>
      </c>
      <c r="N81" s="98"/>
      <c r="O81" s="98"/>
      <c r="P81" s="98"/>
      <c r="Q81" s="98"/>
      <c r="R81" s="98"/>
      <c r="S81" s="98"/>
      <c r="T81" s="98"/>
      <c r="U81" s="98"/>
      <c r="V81" s="98"/>
      <c r="W81" s="98"/>
      <c r="X81" s="98"/>
      <c r="Y81" s="98"/>
      <c r="Z81" s="98"/>
      <c r="AA81" s="98"/>
      <c r="AB81" s="98"/>
      <c r="AC81" s="98"/>
      <c r="AD81" s="98"/>
      <c r="AE81" s="98"/>
      <c r="AF81" s="98"/>
      <c r="AG81" s="98"/>
      <c r="AH81" s="98"/>
      <c r="AI81" s="98"/>
      <c r="AJ81" s="108"/>
      <c r="AM81" s="51">
        <f t="shared" si="14"/>
        <v>0</v>
      </c>
      <c r="AV81" s="5"/>
      <c r="AW81" s="5"/>
      <c r="AX81" s="121"/>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row>
    <row r="82" spans="2:92" ht="15" customHeight="1" x14ac:dyDescent="0.3">
      <c r="B82" s="109"/>
      <c r="C82" s="110"/>
      <c r="D82" s="110"/>
      <c r="E82" s="110"/>
      <c r="F82" s="110"/>
      <c r="G82" s="110"/>
      <c r="H82" s="110"/>
      <c r="I82" s="110"/>
      <c r="J82" s="110"/>
      <c r="K82" s="111"/>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27"/>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row>
    <row r="83" spans="2:92" ht="15" customHeight="1" x14ac:dyDescent="0.3">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row>
    <row r="84" spans="2:92" ht="15" customHeight="1" x14ac:dyDescent="0.3">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row>
    <row r="85" spans="2:92" ht="15" customHeight="1" x14ac:dyDescent="0.3">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row>
    <row r="86" spans="2:92" ht="15" customHeight="1" x14ac:dyDescent="0.3">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row>
    <row r="87" spans="2:92" ht="15" customHeight="1" x14ac:dyDescent="0.3">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row>
    <row r="88" spans="2:92" ht="15" customHeight="1" x14ac:dyDescent="0.3">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row>
    <row r="89" spans="2:92" ht="15" customHeight="1" x14ac:dyDescent="0.3">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row>
    <row r="90" spans="2:92" ht="15" customHeight="1" x14ac:dyDescent="0.3">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row>
    <row r="91" spans="2:92" ht="15" customHeight="1" x14ac:dyDescent="0.3">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row>
    <row r="92" spans="2:92" ht="15" customHeight="1" x14ac:dyDescent="0.3">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row>
    <row r="93" spans="2:92" ht="15" customHeight="1" x14ac:dyDescent="0.3">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row>
    <row r="94" spans="2:92" ht="15" customHeight="1" x14ac:dyDescent="0.3">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row>
    <row r="95" spans="2:92" ht="15" customHeight="1" x14ac:dyDescent="0.3">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row>
    <row r="96" spans="2:92" ht="15" customHeight="1" x14ac:dyDescent="0.3">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row>
    <row r="97" spans="2:92" ht="15" customHeight="1" x14ac:dyDescent="0.3">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row>
    <row r="98" spans="2:92" ht="15" customHeight="1" x14ac:dyDescent="0.3">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row>
    <row r="99" spans="2:92" ht="15" customHeight="1" x14ac:dyDescent="0.3">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row>
    <row r="100" spans="2:92" ht="15" customHeight="1" x14ac:dyDescent="0.3">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row>
    <row r="101" spans="2:92" ht="15" customHeight="1" x14ac:dyDescent="0.3">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row>
    <row r="102" spans="2:92" ht="15" customHeight="1" x14ac:dyDescent="0.3">
      <c r="B102" s="139">
        <f>Tables!F13</f>
        <v>45931</v>
      </c>
      <c r="C102" s="139"/>
      <c r="D102" s="139"/>
      <c r="E102" s="139"/>
      <c r="F102" s="139"/>
      <c r="G102" s="139"/>
      <c r="H102" s="139"/>
      <c r="R102" s="140" t="s">
        <v>49</v>
      </c>
      <c r="S102" s="140"/>
      <c r="T102" s="140"/>
      <c r="U102" s="140"/>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row>
    <row r="103" spans="2:92" ht="15" customHeight="1" x14ac:dyDescent="0.3">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row>
    <row r="104" spans="2:92" ht="15" customHeight="1" x14ac:dyDescent="0.3">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row>
    <row r="105" spans="2:92" ht="15" customHeight="1" x14ac:dyDescent="0.3">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row>
  </sheetData>
  <sheetProtection algorithmName="SHA-512" hashValue="NDUVf6v2uWazDdVpetA4zrg4x5OOfQ5HvPXp2G2o/3ESjNZfXW1oekzIxaGNY7U6bQI18rJLvsCONe6u+cycDA==" saltValue="drrTlq31eI4VO3qldvo4kw==" spinCount="100000" sheet="1" objects="1" scenarios="1" selectLockedCells="1"/>
  <mergeCells count="176">
    <mergeCell ref="E68:Y68"/>
    <mergeCell ref="E69:I69"/>
    <mergeCell ref="AC71:AG71"/>
    <mergeCell ref="B102:H102"/>
    <mergeCell ref="R102:U102"/>
    <mergeCell ref="E64:Y64"/>
    <mergeCell ref="E65:Y65"/>
    <mergeCell ref="E66:Y66"/>
    <mergeCell ref="E67:K67"/>
    <mergeCell ref="O67:R67"/>
    <mergeCell ref="W67:Y67"/>
    <mergeCell ref="AA43:AC43"/>
    <mergeCell ref="AF43:AG43"/>
    <mergeCell ref="B46:AJ54"/>
    <mergeCell ref="B56:H56"/>
    <mergeCell ref="R56:U56"/>
    <mergeCell ref="D58:Y58"/>
    <mergeCell ref="AE58:AJ58"/>
    <mergeCell ref="X42:Y42"/>
    <mergeCell ref="AA42:AC42"/>
    <mergeCell ref="AF42:AG42"/>
    <mergeCell ref="E43:G43"/>
    <mergeCell ref="I43:K43"/>
    <mergeCell ref="L43:M43"/>
    <mergeCell ref="O43:Q43"/>
    <mergeCell ref="R43:S43"/>
    <mergeCell ref="U43:W43"/>
    <mergeCell ref="X43:Y43"/>
    <mergeCell ref="E42:G42"/>
    <mergeCell ref="I42:K42"/>
    <mergeCell ref="L42:M42"/>
    <mergeCell ref="O42:Q42"/>
    <mergeCell ref="R42:S42"/>
    <mergeCell ref="U42:W42"/>
    <mergeCell ref="E41:G41"/>
    <mergeCell ref="I41:K41"/>
    <mergeCell ref="L41:M41"/>
    <mergeCell ref="O41:Q41"/>
    <mergeCell ref="R41:S41"/>
    <mergeCell ref="U41:W41"/>
    <mergeCell ref="X41:Y41"/>
    <mergeCell ref="AA41:AC41"/>
    <mergeCell ref="AF41:AG41"/>
    <mergeCell ref="E40:G40"/>
    <mergeCell ref="I40:K40"/>
    <mergeCell ref="L40:M40"/>
    <mergeCell ref="O40:Q40"/>
    <mergeCell ref="R40:S40"/>
    <mergeCell ref="U40:W40"/>
    <mergeCell ref="X40:Y40"/>
    <mergeCell ref="AA40:AC40"/>
    <mergeCell ref="AF40:AG40"/>
    <mergeCell ref="X38:Y38"/>
    <mergeCell ref="AA38:AC38"/>
    <mergeCell ref="AF38:AG38"/>
    <mergeCell ref="E39:G39"/>
    <mergeCell ref="I39:K39"/>
    <mergeCell ref="L39:M39"/>
    <mergeCell ref="O39:Q39"/>
    <mergeCell ref="R39:S39"/>
    <mergeCell ref="U39:W39"/>
    <mergeCell ref="X39:Y39"/>
    <mergeCell ref="E38:G38"/>
    <mergeCell ref="I38:K38"/>
    <mergeCell ref="L38:M38"/>
    <mergeCell ref="O38:Q38"/>
    <mergeCell ref="R38:S38"/>
    <mergeCell ref="U38:W38"/>
    <mergeCell ref="AA39:AC39"/>
    <mergeCell ref="AF39:AG39"/>
    <mergeCell ref="E37:G37"/>
    <mergeCell ref="I37:K37"/>
    <mergeCell ref="L37:M37"/>
    <mergeCell ref="O37:Q37"/>
    <mergeCell ref="R37:S37"/>
    <mergeCell ref="U37:W37"/>
    <mergeCell ref="X37:Y37"/>
    <mergeCell ref="AA37:AC37"/>
    <mergeCell ref="AF37:AG37"/>
    <mergeCell ref="E36:G36"/>
    <mergeCell ref="I36:K36"/>
    <mergeCell ref="L36:M36"/>
    <mergeCell ref="O36:Q36"/>
    <mergeCell ref="R36:S36"/>
    <mergeCell ref="U36:W36"/>
    <mergeCell ref="X36:Y36"/>
    <mergeCell ref="AA36:AC36"/>
    <mergeCell ref="AF36:AG36"/>
    <mergeCell ref="X34:Y34"/>
    <mergeCell ref="AA34:AC34"/>
    <mergeCell ref="AF34:AG34"/>
    <mergeCell ref="E35:G35"/>
    <mergeCell ref="I35:K35"/>
    <mergeCell ref="L35:M35"/>
    <mergeCell ref="O35:Q35"/>
    <mergeCell ref="R35:S35"/>
    <mergeCell ref="U35:W35"/>
    <mergeCell ref="X35:Y35"/>
    <mergeCell ref="E34:G34"/>
    <mergeCell ref="I34:K34"/>
    <mergeCell ref="L34:M34"/>
    <mergeCell ref="O34:Q34"/>
    <mergeCell ref="R34:S34"/>
    <mergeCell ref="U34:W34"/>
    <mergeCell ref="AA35:AC35"/>
    <mergeCell ref="AF35:AG35"/>
    <mergeCell ref="E33:G33"/>
    <mergeCell ref="I33:K33"/>
    <mergeCell ref="L33:M33"/>
    <mergeCell ref="O33:Q33"/>
    <mergeCell ref="R33:S33"/>
    <mergeCell ref="U33:W33"/>
    <mergeCell ref="X33:Y33"/>
    <mergeCell ref="AA33:AC33"/>
    <mergeCell ref="AF33:AG33"/>
    <mergeCell ref="E32:G32"/>
    <mergeCell ref="I32:K32"/>
    <mergeCell ref="L32:M32"/>
    <mergeCell ref="O32:Q32"/>
    <mergeCell ref="R32:S32"/>
    <mergeCell ref="U32:W32"/>
    <mergeCell ref="X32:Y32"/>
    <mergeCell ref="AA32:AC32"/>
    <mergeCell ref="AF32:AG32"/>
    <mergeCell ref="E31:G31"/>
    <mergeCell ref="I31:K31"/>
    <mergeCell ref="L31:M31"/>
    <mergeCell ref="O31:Q31"/>
    <mergeCell ref="R31:S31"/>
    <mergeCell ref="U31:W31"/>
    <mergeCell ref="X31:Y31"/>
    <mergeCell ref="AA31:AC31"/>
    <mergeCell ref="AF31:AG31"/>
    <mergeCell ref="E30:G30"/>
    <mergeCell ref="I30:K30"/>
    <mergeCell ref="L30:M30"/>
    <mergeCell ref="O30:Q30"/>
    <mergeCell ref="R30:S30"/>
    <mergeCell ref="U30:W30"/>
    <mergeCell ref="X30:Y30"/>
    <mergeCell ref="AA30:AC30"/>
    <mergeCell ref="AF30:AG30"/>
    <mergeCell ref="E28:G28"/>
    <mergeCell ref="I28:L28"/>
    <mergeCell ref="U28:X28"/>
    <mergeCell ref="AA28:AD28"/>
    <mergeCell ref="AE28:AH28"/>
    <mergeCell ref="E29:G29"/>
    <mergeCell ref="I29:K29"/>
    <mergeCell ref="L29:M29"/>
    <mergeCell ref="O29:Q29"/>
    <mergeCell ref="R29:S29"/>
    <mergeCell ref="U29:W29"/>
    <mergeCell ref="X29:Y29"/>
    <mergeCell ref="AA29:AC29"/>
    <mergeCell ref="AF29:AG29"/>
    <mergeCell ref="R26:T26"/>
    <mergeCell ref="U26:V26"/>
    <mergeCell ref="AE26:AG26"/>
    <mergeCell ref="E8:K8"/>
    <mergeCell ref="O8:R8"/>
    <mergeCell ref="W8:Y8"/>
    <mergeCell ref="AE8:AJ8"/>
    <mergeCell ref="E9:Y9"/>
    <mergeCell ref="E10:Y10"/>
    <mergeCell ref="AE10:AJ10"/>
    <mergeCell ref="N1:AK4"/>
    <mergeCell ref="BH1:CD4"/>
    <mergeCell ref="AV5:BJ6"/>
    <mergeCell ref="E6:Y6"/>
    <mergeCell ref="AE6:AJ6"/>
    <mergeCell ref="E7:Y7"/>
    <mergeCell ref="AE7:AJ7"/>
    <mergeCell ref="AF16:AH16"/>
    <mergeCell ref="AF18:AH18"/>
    <mergeCell ref="AI18:AJ18"/>
  </mergeCells>
  <conditionalFormatting sqref="B14 E14">
    <cfRule type="expression" dxfId="78" priority="82">
      <formula>$AM$14=1</formula>
    </cfRule>
    <cfRule type="expression" dxfId="77" priority="77">
      <formula>$AT$14=3</formula>
    </cfRule>
  </conditionalFormatting>
  <conditionalFormatting sqref="B14">
    <cfRule type="expression" dxfId="76" priority="84">
      <formula>$AN$14=2</formula>
    </cfRule>
  </conditionalFormatting>
  <conditionalFormatting sqref="B16 E16">
    <cfRule type="expression" dxfId="75" priority="76">
      <formula>$AT$16=3</formula>
    </cfRule>
    <cfRule type="expression" dxfId="74" priority="80">
      <formula>$AM$16=1</formula>
    </cfRule>
  </conditionalFormatting>
  <conditionalFormatting sqref="B16">
    <cfRule type="expression" dxfId="73" priority="81">
      <formula>$AN$16=2</formula>
    </cfRule>
  </conditionalFormatting>
  <conditionalFormatting sqref="B18">
    <cfRule type="expression" dxfId="72" priority="9">
      <formula>$AT$18=3</formula>
    </cfRule>
    <cfRule type="expression" dxfId="71" priority="10">
      <formula>$AM$18=1</formula>
    </cfRule>
    <cfRule type="expression" dxfId="70" priority="11">
      <formula>$AN$18=2</formula>
    </cfRule>
  </conditionalFormatting>
  <conditionalFormatting sqref="B20">
    <cfRule type="expression" dxfId="69" priority="60">
      <formula>$AN$20=2</formula>
    </cfRule>
    <cfRule type="expression" dxfId="68" priority="59">
      <formula>$AM$20=1</formula>
    </cfRule>
    <cfRule type="expression" dxfId="67" priority="58">
      <formula>$AT$20=3</formula>
    </cfRule>
  </conditionalFormatting>
  <conditionalFormatting sqref="B22">
    <cfRule type="expression" dxfId="66" priority="55">
      <formula>$AN$22=2</formula>
    </cfRule>
    <cfRule type="expression" dxfId="65" priority="54">
      <formula>$AM$22=1</formula>
    </cfRule>
    <cfRule type="expression" dxfId="64" priority="53">
      <formula>$AT$22=3</formula>
    </cfRule>
  </conditionalFormatting>
  <conditionalFormatting sqref="B24">
    <cfRule type="expression" dxfId="63" priority="50">
      <formula>$AN$24=2</formula>
    </cfRule>
    <cfRule type="expression" dxfId="62" priority="49">
      <formula>$AM$24=1</formula>
    </cfRule>
    <cfRule type="expression" dxfId="61" priority="48">
      <formula>$AT$24=3</formula>
    </cfRule>
  </conditionalFormatting>
  <conditionalFormatting sqref="B46:AJ54">
    <cfRule type="expression" dxfId="60" priority="91">
      <formula>#REF!=2</formula>
    </cfRule>
    <cfRule type="cellIs" priority="90" stopIfTrue="1" operator="greaterThan">
      <formula>0</formula>
    </cfRule>
  </conditionalFormatting>
  <conditionalFormatting sqref="D58">
    <cfRule type="cellIs" dxfId="59" priority="64" operator="equal">
      <formula>0</formula>
    </cfRule>
  </conditionalFormatting>
  <conditionalFormatting sqref="E8">
    <cfRule type="expression" dxfId="58" priority="73">
      <formula>ISBLANK(E8)</formula>
    </cfRule>
  </conditionalFormatting>
  <conditionalFormatting sqref="E18">
    <cfRule type="expression" dxfId="57" priority="12">
      <formula>$AM$18=1</formula>
    </cfRule>
    <cfRule type="expression" dxfId="56" priority="13">
      <formula>$AT$18=3</formula>
    </cfRule>
  </conditionalFormatting>
  <conditionalFormatting sqref="E20">
    <cfRule type="expression" dxfId="55" priority="62">
      <formula>$AT$20=3</formula>
    </cfRule>
    <cfRule type="expression" dxfId="54" priority="61">
      <formula>$AM$20=1</formula>
    </cfRule>
  </conditionalFormatting>
  <conditionalFormatting sqref="E22">
    <cfRule type="expression" dxfId="53" priority="57">
      <formula>$AT$22=3</formula>
    </cfRule>
    <cfRule type="expression" dxfId="52" priority="56">
      <formula>$AM$22=1</formula>
    </cfRule>
  </conditionalFormatting>
  <conditionalFormatting sqref="E24">
    <cfRule type="expression" dxfId="51" priority="52">
      <formula>$AT$24=3</formula>
    </cfRule>
    <cfRule type="expression" dxfId="50" priority="51">
      <formula>$AM$24=1</formula>
    </cfRule>
  </conditionalFormatting>
  <conditionalFormatting sqref="E29:E43">
    <cfRule type="expression" dxfId="49" priority="47">
      <formula>$AM29=2</formula>
    </cfRule>
    <cfRule type="cellIs" priority="46" stopIfTrue="1" operator="greaterThan">
      <formula>0</formula>
    </cfRule>
  </conditionalFormatting>
  <conditionalFormatting sqref="E64:E65">
    <cfRule type="expression" dxfId="48" priority="72">
      <formula>ISBLANK(E64)</formula>
    </cfRule>
  </conditionalFormatting>
  <conditionalFormatting sqref="E67:E69">
    <cfRule type="expression" dxfId="47" priority="67">
      <formula>ISBLANK(E67)</formula>
    </cfRule>
  </conditionalFormatting>
  <conditionalFormatting sqref="E66:Y66">
    <cfRule type="expression" dxfId="46" priority="70">
      <formula>ISBLANK(E66)</formula>
    </cfRule>
  </conditionalFormatting>
  <conditionalFormatting sqref="G26 J26">
    <cfRule type="expression" dxfId="45" priority="79">
      <formula>$AM$26=0</formula>
    </cfRule>
    <cfRule type="expression" dxfId="44" priority="78">
      <formula>$AT$26=3</formula>
    </cfRule>
  </conditionalFormatting>
  <conditionalFormatting sqref="I29:I43">
    <cfRule type="expression" dxfId="43" priority="32">
      <formula>$AQ$26=2</formula>
    </cfRule>
    <cfRule type="expression" dxfId="42" priority="31">
      <formula>$AQ$26=1</formula>
    </cfRule>
    <cfRule type="expression" dxfId="41" priority="37">
      <formula>$AN29=2</formula>
    </cfRule>
    <cfRule type="expression" dxfId="40" priority="35">
      <formula>$AO29=2</formula>
    </cfRule>
    <cfRule type="cellIs" priority="36" stopIfTrue="1" operator="greaterThan">
      <formula>0</formula>
    </cfRule>
  </conditionalFormatting>
  <conditionalFormatting sqref="L29:L43 X29:X43">
    <cfRule type="expression" dxfId="39" priority="66">
      <formula>$AQ$26=3</formula>
    </cfRule>
    <cfRule type="expression" dxfId="38" priority="65">
      <formula>$AM$26=0</formula>
    </cfRule>
  </conditionalFormatting>
  <conditionalFormatting sqref="O8">
    <cfRule type="expression" dxfId="37" priority="74">
      <formula>ISBLANK(O8)</formula>
    </cfRule>
  </conditionalFormatting>
  <conditionalFormatting sqref="O29:O43">
    <cfRule type="expression" dxfId="36" priority="2">
      <formula>$AQ$26=2</formula>
    </cfRule>
    <cfRule type="expression" dxfId="35" priority="1">
      <formula>$AQ$26=1</formula>
    </cfRule>
    <cfRule type="expression" priority="14" stopIfTrue="1">
      <formula>$AP29=2</formula>
    </cfRule>
    <cfRule type="expression" dxfId="34" priority="16">
      <formula>$AN29=2</formula>
    </cfRule>
  </conditionalFormatting>
  <conditionalFormatting sqref="O67">
    <cfRule type="expression" dxfId="33" priority="68">
      <formula>ISBLANK(O67)</formula>
    </cfRule>
  </conditionalFormatting>
  <conditionalFormatting sqref="O29:Q29">
    <cfRule type="expression" priority="15" stopIfTrue="1">
      <formula>$AN$18=1</formula>
    </cfRule>
  </conditionalFormatting>
  <conditionalFormatting sqref="R29:R43">
    <cfRule type="expression" dxfId="32" priority="17">
      <formula>$AM$26=0</formula>
    </cfRule>
    <cfRule type="expression" dxfId="31" priority="18">
      <formula>$AQ$26=3</formula>
    </cfRule>
  </conditionalFormatting>
  <conditionalFormatting sqref="R26:T26">
    <cfRule type="expression" dxfId="30" priority="19">
      <formula>$AN$26=1</formula>
    </cfRule>
    <cfRule type="expression" dxfId="29" priority="20">
      <formula>$AO$26=2</formula>
    </cfRule>
    <cfRule type="cellIs" dxfId="28" priority="39" operator="equal">
      <formula>0</formula>
    </cfRule>
    <cfRule type="cellIs" priority="38" stopIfTrue="1" operator="greaterThan">
      <formula>0</formula>
    </cfRule>
    <cfRule type="cellIs" dxfId="27" priority="24" operator="greaterThan">
      <formula>$AR$12</formula>
    </cfRule>
  </conditionalFormatting>
  <conditionalFormatting sqref="U26">
    <cfRule type="expression" dxfId="26" priority="75">
      <formula>$AM$26=0</formula>
    </cfRule>
    <cfRule type="expression" dxfId="25" priority="86">
      <formula>$AQ$26=3</formula>
    </cfRule>
  </conditionalFormatting>
  <conditionalFormatting sqref="U29:U43">
    <cfRule type="expression" dxfId="24" priority="30">
      <formula>$AQ$26=2</formula>
    </cfRule>
    <cfRule type="cellIs" priority="33" stopIfTrue="1" operator="greaterThan">
      <formula>0</formula>
    </cfRule>
    <cfRule type="expression" dxfId="23" priority="34">
      <formula>$AN29=2</formula>
    </cfRule>
    <cfRule type="expression" dxfId="22" priority="29">
      <formula>$AQ$26=1</formula>
    </cfRule>
  </conditionalFormatting>
  <conditionalFormatting sqref="W8 G12">
    <cfRule type="expression" dxfId="21" priority="83">
      <formula>ISBLANK(G8)</formula>
    </cfRule>
  </conditionalFormatting>
  <conditionalFormatting sqref="W67">
    <cfRule type="expression" dxfId="20" priority="69">
      <formula>ISBLANK(W67)</formula>
    </cfRule>
  </conditionalFormatting>
  <conditionalFormatting sqref="AA29:AA43">
    <cfRule type="expression" dxfId="19" priority="40">
      <formula>$AQ29=2</formula>
    </cfRule>
    <cfRule type="cellIs" priority="41" stopIfTrue="1" operator="greaterThan">
      <formula>0</formula>
    </cfRule>
    <cfRule type="expression" dxfId="18" priority="42">
      <formula>$AN29=2</formula>
    </cfRule>
  </conditionalFormatting>
  <conditionalFormatting sqref="AC71">
    <cfRule type="expression" dxfId="17" priority="71">
      <formula>ISBLANK(AC71)</formula>
    </cfRule>
  </conditionalFormatting>
  <conditionalFormatting sqref="AE26:AG26">
    <cfRule type="expression" dxfId="16" priority="21">
      <formula>$AR$26=2</formula>
    </cfRule>
    <cfRule type="cellIs" dxfId="15" priority="23" operator="equal">
      <formula>0</formula>
    </cfRule>
    <cfRule type="cellIs" priority="22" stopIfTrue="1" operator="greaterThan">
      <formula>0</formula>
    </cfRule>
  </conditionalFormatting>
  <conditionalFormatting sqref="AE6:AJ6 E6:Y7 AE7 AE8:AJ8 E9:Y10 AE10:AJ10">
    <cfRule type="expression" dxfId="14" priority="85">
      <formula>ISBLANK(E6)</formula>
    </cfRule>
  </conditionalFormatting>
  <conditionalFormatting sqref="AE58:AJ58">
    <cfRule type="cellIs" dxfId="13" priority="63" operator="equal">
      <formula>0</formula>
    </cfRule>
  </conditionalFormatting>
  <conditionalFormatting sqref="AF29:AF43">
    <cfRule type="expression" dxfId="12" priority="43">
      <formula>$AR29=2</formula>
    </cfRule>
    <cfRule type="cellIs" priority="44" stopIfTrue="1" operator="greaterThan">
      <formula>0</formula>
    </cfRule>
    <cfRule type="expression" dxfId="11" priority="45">
      <formula>$AN29=2</formula>
    </cfRule>
  </conditionalFormatting>
  <conditionalFormatting sqref="AF16:AH16">
    <cfRule type="cellIs" priority="87" operator="greaterThan">
      <formula>0</formula>
    </cfRule>
    <cfRule type="cellIs" dxfId="10" priority="88" operator="greaterThan">
      <formula>$AR$14</formula>
    </cfRule>
    <cfRule type="expression" dxfId="9" priority="89">
      <formula>ISBLANK(AF16)</formula>
    </cfRule>
  </conditionalFormatting>
  <conditionalFormatting sqref="AF18:AH18">
    <cfRule type="cellIs" priority="6" stopIfTrue="1" operator="greaterThan">
      <formula>0</formula>
    </cfRule>
    <cfRule type="expression" dxfId="8" priority="3">
      <formula>$AN$26=1</formula>
    </cfRule>
    <cfRule type="expression" dxfId="7" priority="4">
      <formula>$AO$26=2</formula>
    </cfRule>
    <cfRule type="expression" dxfId="6" priority="5">
      <formula>$AN$18=2</formula>
    </cfRule>
  </conditionalFormatting>
  <conditionalFormatting sqref="AI18">
    <cfRule type="expression" dxfId="5" priority="7">
      <formula>$AM$26=0</formula>
    </cfRule>
    <cfRule type="expression" dxfId="4" priority="8">
      <formula>$AQ$26=3</formula>
    </cfRule>
  </conditionalFormatting>
  <conditionalFormatting sqref="AR12">
    <cfRule type="expression" dxfId="3" priority="28">
      <formula>$AQ$26=2</formula>
    </cfRule>
    <cfRule type="expression" dxfId="2" priority="27">
      <formula>$AQ$26=1</formula>
    </cfRule>
  </conditionalFormatting>
  <conditionalFormatting sqref="AR16">
    <cfRule type="expression" dxfId="1" priority="25">
      <formula>$AQ$26=1</formula>
    </cfRule>
    <cfRule type="expression" dxfId="0" priority="26">
      <formula>$AQ$26=2</formula>
    </cfRule>
  </conditionalFormatting>
  <printOptions horizontalCentered="1"/>
  <pageMargins left="0.25" right="0.25" top="0.25" bottom="0.25" header="0.3" footer="0.3"/>
  <pageSetup orientation="portrait" horizontalDpi="1200" verticalDpi="1200" r:id="rId1"/>
  <rowBreaks count="1" manualBreakCount="1">
    <brk id="5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License</vt:lpstr>
      <vt:lpstr>General Instructions</vt:lpstr>
      <vt:lpstr>Form 1A -Exist. Development</vt:lpstr>
      <vt:lpstr>Form 1B.1 - Imp. Area</vt:lpstr>
      <vt:lpstr>Form 1B.2 - Imp. Area As-built</vt:lpstr>
      <vt:lpstr>Form 1D.1 - Non-Qualifying</vt:lpstr>
      <vt:lpstr>Form 1D.2 - Non-Quailf As-built</vt:lpstr>
      <vt:lpstr>Form 1E - Special Residential</vt:lpstr>
      <vt:lpstr>'Form 1A -Exist. Development'!Print_Area</vt:lpstr>
      <vt:lpstr>'Form 1B.1 - Imp. Area'!Print_Area</vt:lpstr>
      <vt:lpstr>'Form 1B.2 - Imp. Area As-built'!Print_Area</vt:lpstr>
      <vt:lpstr>'Form 1D.1 - Non-Qualifying'!Print_Area</vt:lpstr>
      <vt:lpstr>'Form 1D.2 - Non-Quailf As-built'!Print_Area</vt:lpstr>
      <vt:lpstr>'Form 1E - Special Residential'!Print_Area</vt:lpstr>
      <vt:lpstr>'General Instructions'!Print_Area</vt:lpstr>
      <vt:lpstr>'Form 1A -Exist. Development'!Print_Titles</vt:lpstr>
      <vt:lpstr>'Form 1B.1 - Imp. Area'!Print_Titles</vt:lpstr>
      <vt:lpstr>'Form 1B.2 - Imp. Area As-built'!Print_Titles</vt:lpstr>
      <vt:lpstr>'Form 1D.1 - Non-Qualifying'!Print_Titles</vt:lpstr>
      <vt:lpstr>'Form 1D.2 - Non-Quailf As-built'!Print_Titles</vt:lpstr>
      <vt:lpstr>'Form 1E - Special Residential'!Print_Titles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Dewayne Smith</dc:creator>
  <cp:lastModifiedBy>Dewayne Smith</cp:lastModifiedBy>
  <cp:lastPrinted>2025-11-25T18:37:59Z</cp:lastPrinted>
  <dcterms:created xsi:type="dcterms:W3CDTF">2021-11-21T16:55:43Z</dcterms:created>
  <dcterms:modified xsi:type="dcterms:W3CDTF">2026-01-08T15:14:59Z</dcterms:modified>
</cp:coreProperties>
</file>